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1\SPŠE\10\fasada_nízke_budovy\Výzva\"/>
    </mc:Choice>
  </mc:AlternateContent>
  <xr:revisionPtr revIDLastSave="0" documentId="8_{851F1BEB-C342-45ED-B1F0-D862C35FFA73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Rekapitulácia stavby" sheetId="1" r:id="rId1"/>
    <sheet name="02 - Oprava fasády a výme..." sheetId="2" r:id="rId2"/>
  </sheets>
  <definedNames>
    <definedName name="_xlnm._FilterDatabase" localSheetId="1" hidden="1">'02 - Oprava fasády a výme...'!$C$130:$K$320</definedName>
    <definedName name="_xlnm.Print_Titles" localSheetId="1">'02 - Oprava fasády a výme...'!$130:$130</definedName>
    <definedName name="_xlnm.Print_Titles" localSheetId="0">'Rekapitulácia stavby'!$92:$92</definedName>
    <definedName name="_xlnm.Print_Area" localSheetId="1">'02 - Oprava fasády a výme...'!$C$4:$J$76,'02 - Oprava fasády a výme...'!$C$82:$J$114,'02 - Oprava fasády a výme...'!$C$120:$J$320</definedName>
    <definedName name="_xlnm.Print_Area" localSheetId="0">'Rekapitulácia stavby'!$D$4:$AO$76,'Rekapitulácia stavby'!$C$82:$AQ$103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4" i="2"/>
  <c r="BH304" i="2"/>
  <c r="BG304" i="2"/>
  <c r="BE304" i="2"/>
  <c r="T304" i="2"/>
  <c r="R304" i="2"/>
  <c r="P304" i="2"/>
  <c r="BI299" i="2"/>
  <c r="BH299" i="2"/>
  <c r="BG299" i="2"/>
  <c r="BE299" i="2"/>
  <c r="T299" i="2"/>
  <c r="R299" i="2"/>
  <c r="P299" i="2"/>
  <c r="BI294" i="2"/>
  <c r="BH294" i="2"/>
  <c r="BG294" i="2"/>
  <c r="BE294" i="2"/>
  <c r="T294" i="2"/>
  <c r="R294" i="2"/>
  <c r="P294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3" i="2"/>
  <c r="BH263" i="2"/>
  <c r="BG263" i="2"/>
  <c r="BE263" i="2"/>
  <c r="T263" i="2"/>
  <c r="R263" i="2"/>
  <c r="P263" i="2"/>
  <c r="BI260" i="2"/>
  <c r="BH260" i="2"/>
  <c r="BG260" i="2"/>
  <c r="BE260" i="2"/>
  <c r="T260" i="2"/>
  <c r="T259" i="2"/>
  <c r="R260" i="2"/>
  <c r="R259" i="2"/>
  <c r="P260" i="2"/>
  <c r="P259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11" i="2"/>
  <c r="BH211" i="2"/>
  <c r="BG211" i="2"/>
  <c r="BE211" i="2"/>
  <c r="T211" i="2"/>
  <c r="R211" i="2"/>
  <c r="P211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4" i="2"/>
  <c r="BH184" i="2"/>
  <c r="BG184" i="2"/>
  <c r="BE184" i="2"/>
  <c r="T184" i="2"/>
  <c r="R184" i="2"/>
  <c r="P184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39" i="2"/>
  <c r="BH139" i="2"/>
  <c r="BG139" i="2"/>
  <c r="BE139" i="2"/>
  <c r="T139" i="2"/>
  <c r="R139" i="2"/>
  <c r="P139" i="2"/>
  <c r="BI134" i="2"/>
  <c r="BH134" i="2"/>
  <c r="BG134" i="2"/>
  <c r="BE134" i="2"/>
  <c r="T134" i="2"/>
  <c r="T133" i="2" s="1"/>
  <c r="R134" i="2"/>
  <c r="R133" i="2" s="1"/>
  <c r="P134" i="2"/>
  <c r="P133" i="2" s="1"/>
  <c r="F127" i="2"/>
  <c r="F125" i="2"/>
  <c r="E123" i="2"/>
  <c r="BI112" i="2"/>
  <c r="BH112" i="2"/>
  <c r="BG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F89" i="2"/>
  <c r="F87" i="2"/>
  <c r="E85" i="2"/>
  <c r="J22" i="2"/>
  <c r="E22" i="2"/>
  <c r="J128" i="2" s="1"/>
  <c r="J21" i="2"/>
  <c r="J19" i="2"/>
  <c r="E19" i="2"/>
  <c r="J127" i="2" s="1"/>
  <c r="J18" i="2"/>
  <c r="J16" i="2"/>
  <c r="E16" i="2"/>
  <c r="F128" i="2" s="1"/>
  <c r="J15" i="2"/>
  <c r="J10" i="2"/>
  <c r="J125" i="2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L90" i="1"/>
  <c r="AM90" i="1"/>
  <c r="AM89" i="1"/>
  <c r="L89" i="1"/>
  <c r="AM87" i="1"/>
  <c r="L87" i="1"/>
  <c r="L85" i="1"/>
  <c r="L84" i="1"/>
  <c r="BK149" i="2"/>
  <c r="BK299" i="2"/>
  <c r="BK247" i="2"/>
  <c r="BK287" i="2"/>
  <c r="J255" i="2"/>
  <c r="J184" i="2"/>
  <c r="BK139" i="2"/>
  <c r="BK270" i="2"/>
  <c r="J275" i="2"/>
  <c r="J134" i="2"/>
  <c r="J304" i="2"/>
  <c r="J254" i="2"/>
  <c r="J271" i="2"/>
  <c r="BK184" i="2"/>
  <c r="BK309" i="2"/>
  <c r="BK244" i="2"/>
  <c r="J153" i="2"/>
  <c r="J205" i="2"/>
  <c r="J247" i="2"/>
  <c r="J243" i="2"/>
  <c r="J294" i="2"/>
  <c r="J188" i="2"/>
  <c r="J189" i="2"/>
  <c r="J311" i="2"/>
  <c r="BK134" i="2"/>
  <c r="J316" i="2"/>
  <c r="J283" i="2"/>
  <c r="J268" i="2"/>
  <c r="BK242" i="2"/>
  <c r="J250" i="2"/>
  <c r="BK289" i="2"/>
  <c r="BK202" i="2"/>
  <c r="BK206" i="2"/>
  <c r="BK254" i="2"/>
  <c r="J276" i="2"/>
  <c r="J139" i="2"/>
  <c r="BK263" i="2"/>
  <c r="J315" i="2"/>
  <c r="BK282" i="2"/>
  <c r="BK204" i="2"/>
  <c r="J248" i="2"/>
  <c r="BK276" i="2"/>
  <c r="BK273" i="2"/>
  <c r="J211" i="2"/>
  <c r="BK304" i="2"/>
  <c r="J289" i="2"/>
  <c r="J206" i="2"/>
  <c r="J273" i="2"/>
  <c r="BK245" i="2"/>
  <c r="BK191" i="2"/>
  <c r="J282" i="2"/>
  <c r="AS94" i="1"/>
  <c r="J149" i="2"/>
  <c r="BK275" i="2"/>
  <c r="BK311" i="2"/>
  <c r="J204" i="2"/>
  <c r="J191" i="2"/>
  <c r="BK205" i="2"/>
  <c r="BK316" i="2"/>
  <c r="BK317" i="2"/>
  <c r="BK248" i="2"/>
  <c r="J287" i="2"/>
  <c r="J270" i="2"/>
  <c r="J299" i="2"/>
  <c r="BK268" i="2"/>
  <c r="BK188" i="2"/>
  <c r="J317" i="2"/>
  <c r="J244" i="2"/>
  <c r="BK189" i="2"/>
  <c r="J263" i="2"/>
  <c r="BK315" i="2"/>
  <c r="J260" i="2"/>
  <c r="BK243" i="2"/>
  <c r="BK260" i="2"/>
  <c r="J309" i="2"/>
  <c r="BK255" i="2"/>
  <c r="BK271" i="2"/>
  <c r="BK250" i="2"/>
  <c r="BK281" i="2"/>
  <c r="J202" i="2"/>
  <c r="BK288" i="2"/>
  <c r="BK294" i="2"/>
  <c r="J288" i="2"/>
  <c r="J242" i="2"/>
  <c r="J281" i="2"/>
  <c r="BK283" i="2"/>
  <c r="BK211" i="2"/>
  <c r="BK153" i="2"/>
  <c r="J245" i="2"/>
  <c r="BK138" i="2" l="1"/>
  <c r="J138" i="2"/>
  <c r="J97" i="2"/>
  <c r="T138" i="2"/>
  <c r="T132" i="2" s="1"/>
  <c r="T131" i="2" s="1"/>
  <c r="P262" i="2"/>
  <c r="R138" i="2"/>
  <c r="R132" i="2" s="1"/>
  <c r="R262" i="2"/>
  <c r="T190" i="2"/>
  <c r="T274" i="2"/>
  <c r="T261" i="2" s="1"/>
  <c r="BK190" i="2"/>
  <c r="J190" i="2" s="1"/>
  <c r="J98" i="2" s="1"/>
  <c r="BK274" i="2"/>
  <c r="J274" i="2" s="1"/>
  <c r="J102" i="2" s="1"/>
  <c r="BK310" i="2"/>
  <c r="J310" i="2"/>
  <c r="J103" i="2" s="1"/>
  <c r="P190" i="2"/>
  <c r="P274" i="2"/>
  <c r="P310" i="2"/>
  <c r="P138" i="2"/>
  <c r="P132" i="2" s="1"/>
  <c r="BK262" i="2"/>
  <c r="J262" i="2"/>
  <c r="J101" i="2" s="1"/>
  <c r="R274" i="2"/>
  <c r="R310" i="2"/>
  <c r="R190" i="2"/>
  <c r="T262" i="2"/>
  <c r="T310" i="2"/>
  <c r="BK133" i="2"/>
  <c r="BK132" i="2" s="1"/>
  <c r="J132" i="2" s="1"/>
  <c r="J95" i="2" s="1"/>
  <c r="BK259" i="2"/>
  <c r="J259" i="2" s="1"/>
  <c r="J99" i="2" s="1"/>
  <c r="BF191" i="2"/>
  <c r="BF255" i="2"/>
  <c r="BF268" i="2"/>
  <c r="J89" i="2"/>
  <c r="BF134" i="2"/>
  <c r="BF139" i="2"/>
  <c r="BF189" i="2"/>
  <c r="BF242" i="2"/>
  <c r="BF263" i="2"/>
  <c r="BF273" i="2"/>
  <c r="BF288" i="2"/>
  <c r="BF304" i="2"/>
  <c r="BF153" i="2"/>
  <c r="BF202" i="2"/>
  <c r="BF254" i="2"/>
  <c r="BF287" i="2"/>
  <c r="BF309" i="2"/>
  <c r="BF244" i="2"/>
  <c r="BF282" i="2"/>
  <c r="BF299" i="2"/>
  <c r="F90" i="2"/>
  <c r="BF211" i="2"/>
  <c r="BF245" i="2"/>
  <c r="BF311" i="2"/>
  <c r="BF247" i="2"/>
  <c r="BF294" i="2"/>
  <c r="BF205" i="2"/>
  <c r="BF250" i="2"/>
  <c r="BF276" i="2"/>
  <c r="BF316" i="2"/>
  <c r="BF149" i="2"/>
  <c r="BF184" i="2"/>
  <c r="BF204" i="2"/>
  <c r="BF260" i="2"/>
  <c r="BF275" i="2"/>
  <c r="J87" i="2"/>
  <c r="BF188" i="2"/>
  <c r="BF248" i="2"/>
  <c r="BF281" i="2"/>
  <c r="J90" i="2"/>
  <c r="BF243" i="2"/>
  <c r="BF271" i="2"/>
  <c r="BF206" i="2"/>
  <c r="BF270" i="2"/>
  <c r="BF283" i="2"/>
  <c r="BF289" i="2"/>
  <c r="BF315" i="2"/>
  <c r="BF317" i="2"/>
  <c r="F36" i="2"/>
  <c r="BC95" i="1"/>
  <c r="BC94" i="1" s="1"/>
  <c r="W35" i="1" s="1"/>
  <c r="J33" i="2"/>
  <c r="AV95" i="1"/>
  <c r="F37" i="2"/>
  <c r="BD95" i="1" s="1"/>
  <c r="BD94" i="1" s="1"/>
  <c r="W36" i="1" s="1"/>
  <c r="F33" i="2"/>
  <c r="AZ95" i="1" s="1"/>
  <c r="AZ94" i="1" s="1"/>
  <c r="F35" i="2"/>
  <c r="BB95" i="1" s="1"/>
  <c r="BB94" i="1" s="1"/>
  <c r="W34" i="1" s="1"/>
  <c r="P261" i="2" l="1"/>
  <c r="P131" i="2" s="1"/>
  <c r="AU95" i="1" s="1"/>
  <c r="AU94" i="1" s="1"/>
  <c r="R261" i="2"/>
  <c r="R131" i="2" s="1"/>
  <c r="J133" i="2"/>
  <c r="J96" i="2"/>
  <c r="BK261" i="2"/>
  <c r="J261" i="2" s="1"/>
  <c r="J100" i="2" s="1"/>
  <c r="AY94" i="1"/>
  <c r="AV94" i="1"/>
  <c r="AX94" i="1"/>
  <c r="BK131" i="2" l="1"/>
  <c r="J131" i="2" s="1"/>
  <c r="J94" i="2" s="1"/>
  <c r="J28" i="2" s="1"/>
  <c r="J112" i="2" s="1"/>
  <c r="BF112" i="2" s="1"/>
  <c r="F34" i="2" s="1"/>
  <c r="BA95" i="1" s="1"/>
  <c r="BA94" i="1" s="1"/>
  <c r="AW94" i="1" s="1"/>
  <c r="AK33" i="1" s="1"/>
  <c r="AT94" i="1" l="1"/>
  <c r="J106" i="2"/>
  <c r="J29" i="2" s="1"/>
  <c r="J30" i="2" s="1"/>
  <c r="AG95" i="1" s="1"/>
  <c r="AG94" i="1" s="1"/>
  <c r="AK26" i="1" s="1"/>
  <c r="J34" i="2"/>
  <c r="AW95" i="1" s="1"/>
  <c r="AT95" i="1" s="1"/>
  <c r="W33" i="1"/>
  <c r="AN95" i="1"/>
  <c r="AG99" i="1"/>
  <c r="CD99" i="1" s="1"/>
  <c r="AG101" i="1"/>
  <c r="CD101" i="1" s="1"/>
  <c r="J114" i="2"/>
  <c r="AG98" i="1"/>
  <c r="CD98" i="1" s="1"/>
  <c r="AN94" i="1" l="1"/>
  <c r="AG100" i="1"/>
  <c r="AV100" i="1" s="1"/>
  <c r="BY100" i="1" s="1"/>
  <c r="J39" i="2"/>
  <c r="CD100" i="1"/>
  <c r="W32" i="1" s="1"/>
  <c r="AV99" i="1"/>
  <c r="BY99" i="1" s="1"/>
  <c r="AV101" i="1"/>
  <c r="BY101" i="1" s="1"/>
  <c r="AV98" i="1"/>
  <c r="BY98" i="1" s="1"/>
  <c r="AN100" i="1"/>
  <c r="AG97" i="1" l="1"/>
  <c r="AK27" i="1" s="1"/>
  <c r="AK29" i="1" s="1"/>
  <c r="AK32" i="1"/>
  <c r="AN101" i="1"/>
  <c r="AN98" i="1"/>
  <c r="AN99" i="1"/>
  <c r="AG103" i="1" l="1"/>
  <c r="AK38" i="1"/>
  <c r="AN97" i="1"/>
  <c r="AN103" i="1" s="1"/>
</calcChain>
</file>

<file path=xl/sharedStrings.xml><?xml version="1.0" encoding="utf-8"?>
<sst xmlns="http://schemas.openxmlformats.org/spreadsheetml/2006/main" count="2198" uniqueCount="379">
  <si>
    <t>Export Komplet</t>
  </si>
  <si>
    <t/>
  </si>
  <si>
    <t>2.0</t>
  </si>
  <si>
    <t>False</t>
  </si>
  <si>
    <t>{865786dc-a238-4c05-8ab6-2585fabe8210}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</si>
  <si>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</si>
  <si>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</si>
  <si>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</si>
  <si>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</si>
  <si>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</si>
  <si>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</si>
  <si>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</si>
  <si>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</si>
  <si>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</si>
  <si>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</si>
  <si>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</si>
  <si>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Oprava fasády a výmenu klamp. častí na budovách „D, „E a „G zo strany školského dvora SPŠ elektrotechnickej</t>
  </si>
  <si>
    <t>JKSO:</t>
  </si>
  <si>
    <t>KS:</t>
  </si>
  <si>
    <t>Miesto:</t>
  </si>
  <si>
    <t>Komenského 44, Košice</t>
  </si>
  <si>
    <t>Dátum:</t>
  </si>
  <si>
    <t>23. 7. 2021</t>
  </si>
  <si>
    <t>Objednávateľ:</t>
  </si>
  <si>
    <t>IČO:</t>
  </si>
  <si>
    <t xml:space="preserve"> SPŠ elektrotechnická, Komenského 44, 04001 Košice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</si>
  <si>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</si>
  <si>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</si>
  <si>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</si>
  <si>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</si>
  <si>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</si>
  <si>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</si>
  <si>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</si>
  <si>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</si>
  <si>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</si>
  <si>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</si>
  <si>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</si>
  <si>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</si>
  <si>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</si>
  <si>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</si>
  <si>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</si>
  <si>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</si>
  <si>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</si>
  <si>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</si>
  <si>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</si>
  <si>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</si>
  <si>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</si>
  <si>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</si>
  <si>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</si>
  <si>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</si>
  <si>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</si>
  <si>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</si>
  <si>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</si>
  <si>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</si>
  <si>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</si>
  <si>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</si>
  <si>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</si>
  <si>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</si>
  <si>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</si>
  <si>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</si>
  <si>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</si>
  <si>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</si>
  <si>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</si>
  <si>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</si>
  <si>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</si>
  <si>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</si>
  <si>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</si>
  <si>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</si>
  <si>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</si>
  <si>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</si>
  <si>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</si>
  <si>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</si>
  <si>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</si>
  <si>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</si>
  <si>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</si>
  <si>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</si>
  <si>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</si>
  <si>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</si>
  <si>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</si>
  <si>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</si>
  <si>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</si>
  <si>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</si>
  <si>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</si>
  <si>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</si>
  <si>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</si>
  <si>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</si>
  <si>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</si>
  <si>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</si>
  <si>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</si>
  <si>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</si>
  <si>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</si>
  <si>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</si>
  <si>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</si>
  <si>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</si>
  <si>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</si>
  <si>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</si>
  <si>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</si>
  <si>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</si>
  <si>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</si>
  <si>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 xml:space="preserve">HSV - Práce a dodávky HSV   </t>
  </si>
  <si>
    <t xml:space="preserve">    2 - Zakladanie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</si>
  <si>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</si>
  <si>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</si>
  <si>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</si>
  <si>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>PSV - Práce a dodávky PSV</t>
  </si>
  <si>
    <t xml:space="preserve">    712 - Izolácie striech, povlakové krytiny</t>
  </si>
  <si>
    <t xml:space="preserve">    764 - Konštrukcie klampiarske   </t>
  </si>
  <si>
    <t xml:space="preserve">    783 - Nátery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</si>
  <si>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</si>
  <si>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</si>
  <si>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</si>
  <si>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</si>
  <si>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</si>
  <si>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</si>
  <si>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</si>
  <si>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</si>
  <si>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</si>
  <si>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</si>
  <si>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</si>
  <si>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</si>
  <si>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</si>
  <si>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</si>
  <si>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</si>
  <si>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</si>
  <si>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</si>
  <si>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</si>
  <si>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</si>
  <si>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</si>
  <si>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</si>
  <si>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</si>
  <si>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</si>
  <si>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</si>
  <si>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</si>
  <si>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>Zakladanie</t>
  </si>
  <si>
    <t>K</t>
  </si>
  <si>
    <t>216904111.SR</t>
  </si>
  <si>
    <t>Očistenie plôch tlakovou vodou</t>
  </si>
  <si>
    <t>m2</t>
  </si>
  <si>
    <t>4</t>
  </si>
  <si>
    <t>-1165343059</t>
  </si>
  <si>
    <t>VV</t>
  </si>
  <si>
    <t>622,999</t>
  </si>
  <si>
    <t>Medzisúčet</t>
  </si>
  <si>
    <t>3</t>
  </si>
  <si>
    <t>Súčet</t>
  </si>
  <si>
    <t>6</t>
  </si>
  <si>
    <t xml:space="preserve">Úpravy povrchov, podlahy, osadenie   </t>
  </si>
  <si>
    <t>610991111.SR</t>
  </si>
  <si>
    <t>Zakrývanie výplní okenných otvorov, predmetov a konštrukcií</t>
  </si>
  <si>
    <t>-602235178</t>
  </si>
  <si>
    <t>2,053*1,16*4*2"nizka cast odpocet okien</t>
  </si>
  <si>
    <t>1,495*(1,686+1,508)*2*2"nizka cast odpocet dverí</t>
  </si>
  <si>
    <t>Medzisúčet nízka čast - 2x</t>
  </si>
  <si>
    <t>2,545*1,21*(6+10)"vstupná časť odpočet okien</t>
  </si>
  <si>
    <t>3,5*(2,153+1,667)*2" vstupná časť odpočet brány</t>
  </si>
  <si>
    <t>Medzisúčet vstupná časť</t>
  </si>
  <si>
    <t>2,053*1,16*24*2"vyššia čast odpočet okien</t>
  </si>
  <si>
    <t>Medzisúčet  vyššia časť - 2x</t>
  </si>
  <si>
    <t>622460124.S</t>
  </si>
  <si>
    <t>Príprava vonkajšieho podkladu stien penetráciou pod omietky a nátery (50%)</t>
  </si>
  <si>
    <t>46313294</t>
  </si>
  <si>
    <t>622,999*0,5</t>
  </si>
  <si>
    <t>622421522.S</t>
  </si>
  <si>
    <t>Oprava vonkajších omietok stien zo suchých zmesí, štukových, členitosť I, opravovaná plocha nad 40% do 50%</t>
  </si>
  <si>
    <t>-1283622346</t>
  </si>
  <si>
    <t>12,6*(3,207+1,151)*2"nizka časť-plocha</t>
  </si>
  <si>
    <t>-2,053*1,16*4*2"nizka cast odpocet okien</t>
  </si>
  <si>
    <t>-1,495*(1,686+1,508)*2*2"nizka cast odpocet dverí</t>
  </si>
  <si>
    <t>(18,3+3,126+18,625)*(2,815+1,588)" vstupná časť - plocha</t>
  </si>
  <si>
    <t>-2,545*1,21*(6+10)"vstupná časť odpočet okien</t>
  </si>
  <si>
    <t>-3,5*(2,153+1,667)*2" vstupná časť odpočet brány</t>
  </si>
  <si>
    <t>-3,126*(2,153+1,667)" vstupná časť odpočet vstup</t>
  </si>
  <si>
    <t>23,2*7,114*2"vyššia časť-plocha</t>
  </si>
  <si>
    <t>-2,053*1,16*24*2"vyššia čast odpočet okien</t>
  </si>
  <si>
    <t>0,2*(2,053*2+1,16)*4*2</t>
  </si>
  <si>
    <t>0,2*((1,686+1,508)*2+1,495)*2*2</t>
  </si>
  <si>
    <t>Medzisúčet ostenia nízka časť - 2x</t>
  </si>
  <si>
    <t>0,25*(2,545*2+1,21)*16</t>
  </si>
  <si>
    <t>Medzisúčet ostenia vstupná časť</t>
  </si>
  <si>
    <t>0,2*(2,053*2+1,16)*24*2</t>
  </si>
  <si>
    <t>Medzisúčet ostenia vyššia časť -2x</t>
  </si>
  <si>
    <t>0,15*7,114*2*7*2</t>
  </si>
  <si>
    <t>Medzisúčet boky stĺpov vyššia časť -2x</t>
  </si>
  <si>
    <t>0,15*(2,815+1,588)*2*(6+10)</t>
  </si>
  <si>
    <t>Medzisúčet boky stĺpov vstup</t>
  </si>
  <si>
    <t>(0,2+0,25)*(23,2+12,6)*2" rímsa - čelo + spodná časť - bočné časti</t>
  </si>
  <si>
    <t>(0,2+0,55)*(18,3+3,12+18,625)"rímsa - čelo + spodná časť - vstupná časť</t>
  </si>
  <si>
    <t>Medzisúčet rímsa</t>
  </si>
  <si>
    <t xml:space="preserve">1,788*(3,207+1,151)*2 </t>
  </si>
  <si>
    <t>(7,14-3,207-1,151)*5*2</t>
  </si>
  <si>
    <t>Medzisúčet odskok medzi nižšou a vyšsou časťou</t>
  </si>
  <si>
    <t>5</t>
  </si>
  <si>
    <t>622460243.S</t>
  </si>
  <si>
    <t>Vonkajšia omietka stien vápennocementová jadrová (hrubá), hr. 20 mm</t>
  </si>
  <si>
    <t>1077476777</t>
  </si>
  <si>
    <t>622491320.S</t>
  </si>
  <si>
    <t>Fasádny náter silikónový dvojnásobný</t>
  </si>
  <si>
    <t>330646259</t>
  </si>
  <si>
    <t>7</t>
  </si>
  <si>
    <t>622491472.S</t>
  </si>
  <si>
    <t>Náter silikónový impregnačný</t>
  </si>
  <si>
    <t>1363441002</t>
  </si>
  <si>
    <t>9</t>
  </si>
  <si>
    <t xml:space="preserve">Ostatné konštrukcie a práce-búranie   </t>
  </si>
  <si>
    <t>8</t>
  </si>
  <si>
    <t>941941031.S</t>
  </si>
  <si>
    <t>Montáž lešenia ľahkého pracovného radového s podlahami šírky od 0,80 do 1,00 m, výšky do 10 m</t>
  </si>
  <si>
    <t>-221459817</t>
  </si>
  <si>
    <t>941941191.S</t>
  </si>
  <si>
    <t>Príplatok za prvý a každý ďalší i začatý mesiac použitia lešenia ľahkého pracovného radového s podlahami šírky od 0,80 do 1,00 m, výšky do 10 m</t>
  </si>
  <si>
    <t>-458254654</t>
  </si>
  <si>
    <t>659,661*3 'Prepočítané koeficientom množstva</t>
  </si>
  <si>
    <t>10</t>
  </si>
  <si>
    <t>941941831.S</t>
  </si>
  <si>
    <t>Demontáž lešenia ľahkého pracovného radového s podlahami šírky nad 0,80 do 1,00 m, výšky do 10 m</t>
  </si>
  <si>
    <t>-1089828951</t>
  </si>
  <si>
    <t>11</t>
  </si>
  <si>
    <t>944944103.S</t>
  </si>
  <si>
    <t>Ochranná sieť na boku lešenia</t>
  </si>
  <si>
    <t>-1582118959</t>
  </si>
  <si>
    <t>12</t>
  </si>
  <si>
    <t>952901111.S</t>
  </si>
  <si>
    <t>Vyčistenie budov pri výške podlaží do 4 m - po demontáži lešenia</t>
  </si>
  <si>
    <t>179122454</t>
  </si>
  <si>
    <t>2*(23,2+12,6)*2</t>
  </si>
  <si>
    <t>2*(18,3+3,12+18,625)</t>
  </si>
  <si>
    <t>13</t>
  </si>
  <si>
    <t>978036161.S</t>
  </si>
  <si>
    <t>Otlčenie omietok šľachtených a pod., vonkajších brizolitových, v rozsahu do 50 %,  -0,02900t</t>
  </si>
  <si>
    <t>-1699839537</t>
  </si>
  <si>
    <t>14</t>
  </si>
  <si>
    <t>979011111.S</t>
  </si>
  <si>
    <t>Zvislá doprava sutiny a vybúraných hmôt za prvé podlažie nad alebo pod základným podlažím</t>
  </si>
  <si>
    <t>t</t>
  </si>
  <si>
    <t>930076933</t>
  </si>
  <si>
    <t>15</t>
  </si>
  <si>
    <t>979011121.S</t>
  </si>
  <si>
    <t>Zvislá doprava sutiny a vybúraných hmôt za každé ďalšie podlažie</t>
  </si>
  <si>
    <t>-1332910569</t>
  </si>
  <si>
    <t>16</t>
  </si>
  <si>
    <t>979081111.S</t>
  </si>
  <si>
    <t>Odvoz sutiny a vybúraných hmôt na skládku do 1 km</t>
  </si>
  <si>
    <t>-940777615</t>
  </si>
  <si>
    <t>17</t>
  </si>
  <si>
    <t>979081121.S</t>
  </si>
  <si>
    <t>Odvoz sutiny a vybúraných hmôt na skládku za každý ďalší 1 km</t>
  </si>
  <si>
    <t>1433936659</t>
  </si>
  <si>
    <t>19,035*19 'Prepočítané koeficientom množstva</t>
  </si>
  <si>
    <t>18</t>
  </si>
  <si>
    <t>979082111.S</t>
  </si>
  <si>
    <t>Vnútrostavenisková doprava sutiny a vybúraných hmôt do 10 m</t>
  </si>
  <si>
    <t>-942183327</t>
  </si>
  <si>
    <t>19</t>
  </si>
  <si>
    <t>979082121.S</t>
  </si>
  <si>
    <t>Vnútrostavenisková doprava sutiny a vybúraných hmôt za každých ďalších 5 m</t>
  </si>
  <si>
    <t>2032908859</t>
  </si>
  <si>
    <t>19,035*5 'Prepočítané koeficientom množstva</t>
  </si>
  <si>
    <t>979089012.S</t>
  </si>
  <si>
    <t>Poplatok za skladovanie - betón, tehly, dlaždice (17 01) ostatné</t>
  </si>
  <si>
    <t>-147759669</t>
  </si>
  <si>
    <t>19,035-0,968</t>
  </si>
  <si>
    <t>21</t>
  </si>
  <si>
    <t>979089312.S</t>
  </si>
  <si>
    <t>Poplatok za skladovanie - kovy (meď, bronz, mosadz atď.) (17 04 ), ostatné</t>
  </si>
  <si>
    <t>1846379548</t>
  </si>
  <si>
    <t>22</t>
  </si>
  <si>
    <t>979089712.S</t>
  </si>
  <si>
    <t>Prenájom kontajneru 5 m3</t>
  </si>
  <si>
    <t>ks</t>
  </si>
  <si>
    <t>-1563279366</t>
  </si>
  <si>
    <t>99</t>
  </si>
  <si>
    <t xml:space="preserve">Presun hmôt HSV   </t>
  </si>
  <si>
    <t>23</t>
  </si>
  <si>
    <t>999281111.S</t>
  </si>
  <si>
    <t>Presun hmôt pre opravy a údržbu objektov vrátane vonkajších plášťov výšky do 25 m</t>
  </si>
  <si>
    <t>849966028</t>
  </si>
  <si>
    <t>PSV</t>
  </si>
  <si>
    <t>Práce a dodávky PSV</t>
  </si>
  <si>
    <t>712</t>
  </si>
  <si>
    <t>Izolácie striech, povlakové krytiny</t>
  </si>
  <si>
    <t>24</t>
  </si>
  <si>
    <t>712311101.S</t>
  </si>
  <si>
    <t>Zhotovenie povlakovej krytiny striech plochých do 10° za studena náterom penetračným</t>
  </si>
  <si>
    <t>48383182</t>
  </si>
  <si>
    <t>(23,2)*2</t>
  </si>
  <si>
    <t>(18,3+3,12+18,625)</t>
  </si>
  <si>
    <t>25</t>
  </si>
  <si>
    <t>M</t>
  </si>
  <si>
    <t>111630002800.S</t>
  </si>
  <si>
    <t>Penetračný náter na živičnej báze s obsahom rozpoušťadiel</t>
  </si>
  <si>
    <t>l</t>
  </si>
  <si>
    <t>32</t>
  </si>
  <si>
    <t>-517616783</t>
  </si>
  <si>
    <t>86,445*0,25 'Prepočítané koeficientom množstva</t>
  </si>
  <si>
    <t>26</t>
  </si>
  <si>
    <t>712341559.SR</t>
  </si>
  <si>
    <t>Zhotovenie povlak. krytiny striech plochých do 10° pásmi pritav. NAIP na celej ploche</t>
  </si>
  <si>
    <t>-489425265</t>
  </si>
  <si>
    <t>27</t>
  </si>
  <si>
    <t>628310001000.S</t>
  </si>
  <si>
    <t>Pás asfaltový s posypom hr. 3,5 mm vystužený sklenenou rohožou</t>
  </si>
  <si>
    <t>-1126399744</t>
  </si>
  <si>
    <t>86,445*1,15 'Prepočítané koeficientom množstva</t>
  </si>
  <si>
    <t>28</t>
  </si>
  <si>
    <t>998712102.S</t>
  </si>
  <si>
    <t>Presun hmôt pre izoláciu povlakovej krytiny v objektoch výšky nad 6 do 12 m</t>
  </si>
  <si>
    <t>1579921015</t>
  </si>
  <si>
    <t>764</t>
  </si>
  <si>
    <t xml:space="preserve">Konštrukcie klampiarske   </t>
  </si>
  <si>
    <t>29</t>
  </si>
  <si>
    <t>764331850.SR</t>
  </si>
  <si>
    <t>Demontáž lemovania, so sklonom do 30st. rš 400 a 500 mm,  -0,00298t</t>
  </si>
  <si>
    <t>m</t>
  </si>
  <si>
    <t>-1826298296</t>
  </si>
  <si>
    <t>30</t>
  </si>
  <si>
    <t>764333460.SR</t>
  </si>
  <si>
    <t>Lemovanie z pozinkovaného farbeného PZf plechu, múrov na plochých strechách r.š. do 660 mm</t>
  </si>
  <si>
    <t>-431070617</t>
  </si>
  <si>
    <t>31</t>
  </si>
  <si>
    <t>764339260.S</t>
  </si>
  <si>
    <t>Lemovanie z pozinkovaného PZ plechu, stĺpika, r.š. 330 až 850 mm</t>
  </si>
  <si>
    <t>-111224211</t>
  </si>
  <si>
    <t>764351820.S</t>
  </si>
  <si>
    <t>Demontáž žľabov pododkvap. štvorhranných rovných, oblúkových, do 30° rš 400 mm,  -0,00390t</t>
  </si>
  <si>
    <t>1153859332</t>
  </si>
  <si>
    <t>33</t>
  </si>
  <si>
    <t>764352429.SR</t>
  </si>
  <si>
    <t>Žľaby z pozinkovaného farbeného PZf plechu, pododkvapové polkruhové r.š. do 400 mm</t>
  </si>
  <si>
    <t>-209454836</t>
  </si>
  <si>
    <t>86,445</t>
  </si>
  <si>
    <t>34</t>
  </si>
  <si>
    <t>764359433.S</t>
  </si>
  <si>
    <t>Kotlík štvorhranný z pozinkovaného farbeného PZf plechu, pre pododkvapové žľaby rozmerov 300x500x700 mm</t>
  </si>
  <si>
    <t>-166083232</t>
  </si>
  <si>
    <t>35</t>
  </si>
  <si>
    <t>764359501.S</t>
  </si>
  <si>
    <t>Montáž žľabu z pozinkovaného farbeného PZf plechu, pododkvapové polkruhové r.š. 200 - 400 mm (pôvodných)</t>
  </si>
  <si>
    <t>1893693604</t>
  </si>
  <si>
    <t>36</t>
  </si>
  <si>
    <t>764421870.S</t>
  </si>
  <si>
    <t>Demontáž oplechovania ríms rš od 400 do 500 mm,  -0,00252t</t>
  </si>
  <si>
    <t>1210291774</t>
  </si>
  <si>
    <t>37</t>
  </si>
  <si>
    <t>764451804.S</t>
  </si>
  <si>
    <t>Demontáž odpadových rúr štvorcových so stranou od 120 do 150 mm,  -0,00418t</t>
  </si>
  <si>
    <t>443985697</t>
  </si>
  <si>
    <t>7,14*4</t>
  </si>
  <si>
    <t>(3,207+1,151)*2</t>
  </si>
  <si>
    <t>38</t>
  </si>
  <si>
    <t>764454454.S</t>
  </si>
  <si>
    <t>Zvodové rúry z pozinkovaného farbeného PZf plechu, kruhové priemer 120 mm</t>
  </si>
  <si>
    <t>-1864382954</t>
  </si>
  <si>
    <t>39</t>
  </si>
  <si>
    <t>764430440.S</t>
  </si>
  <si>
    <t>Oplechovanie muriva a atík z pozinkovaného farbeného PZf plechu, vrátane rohov r.š. 500 mm</t>
  </si>
  <si>
    <t>630663949</t>
  </si>
  <si>
    <t>40</t>
  </si>
  <si>
    <t>998764101.S</t>
  </si>
  <si>
    <t>Presun hmôt pre konštrukcie klampiarske v objektoch výšky do 6 m</t>
  </si>
  <si>
    <t>2139769017</t>
  </si>
  <si>
    <t>783</t>
  </si>
  <si>
    <t>Nátery</t>
  </si>
  <si>
    <t>41</t>
  </si>
  <si>
    <t>783201812.S</t>
  </si>
  <si>
    <t>Odstránenie starých náterov z kovových stavebných doplnkových konštrukcií oceľovou kefou - garážové brány</t>
  </si>
  <si>
    <t>1334990777</t>
  </si>
  <si>
    <t>3,5*(2,153+1,667)*2*2</t>
  </si>
  <si>
    <t>42</t>
  </si>
  <si>
    <t>783222100.S</t>
  </si>
  <si>
    <t>Nátery kov.stav.doplnk.konštr. syntetické farby šedej na vzduchu schnúce dvojnásobné - 70µm - garážové brány</t>
  </si>
  <si>
    <t>-1439158602</t>
  </si>
  <si>
    <t>43</t>
  </si>
  <si>
    <t>783226100.S</t>
  </si>
  <si>
    <t>Nátery kov.stav.doplnk.konštr. syntetické na vzduchu schnúce základný - 35µm - garážové brány</t>
  </si>
  <si>
    <t>-568617649</t>
  </si>
  <si>
    <t>44</t>
  </si>
  <si>
    <t>783903811.S</t>
  </si>
  <si>
    <t>Ostatné práce odmastenie chemickými rozpúšťadlami - garážové brány</t>
  </si>
  <si>
    <t>415595516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</si>
</sst>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7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7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7" fillId="5" borderId="0" xfId="0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5" fillId="0" borderId="23" xfId="0" applyFont="1" applyBorder="1" applyAlignment="1" applyProtection="1">
      <alignment horizontal="center" vertical="center"/>
      <protection locked="0"/>
    </xf>
    <xf numFmtId="49" fontId="25" fillId="0" borderId="23" xfId="0" applyNumberFormat="1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167" fontId="25" fillId="0" borderId="23" xfId="0" applyNumberFormat="1" applyFont="1" applyBorder="1" applyAlignment="1" applyProtection="1">
      <alignment vertical="center"/>
      <protection locked="0"/>
    </xf>
    <xf numFmtId="4" fontId="25" fillId="3" borderId="23" xfId="0" applyNumberFormat="1" applyFont="1" applyFill="1" applyBorder="1" applyAlignment="1" applyProtection="1">
      <alignment vertical="center"/>
      <protection locked="0"/>
    </xf>
    <xf numFmtId="4" fontId="25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23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27" fillId="5" borderId="0" xfId="0" applyNumberFormat="1" applyFont="1" applyFill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" customHeight="1">
      <c r="AR2" s="267" t="s">
        <v>5</v>
      </c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47" t="s">
        <v>13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R5" s="20"/>
      <c r="BE5" s="244" t="s">
        <v>14</v>
      </c>
      <c r="BS5" s="17" t="s">
        <v>6</v>
      </c>
    </row>
    <row r="6" spans="1:74" s="1" customFormat="1" ht="36.9" customHeight="1">
      <c r="B6" s="20"/>
      <c r="D6" s="26" t="s">
        <v>15</v>
      </c>
      <c r="K6" s="249" t="s">
        <v>16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R6" s="20"/>
      <c r="BE6" s="245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45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45"/>
      <c r="BS8" s="17" t="s">
        <v>6</v>
      </c>
    </row>
    <row r="9" spans="1:74" s="1" customFormat="1" ht="14.4" customHeight="1">
      <c r="B9" s="20"/>
      <c r="AR9" s="20"/>
      <c r="BE9" s="245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45"/>
      <c r="BS10" s="17" t="s">
        <v>6</v>
      </c>
    </row>
    <row r="11" spans="1:74" s="1" customFormat="1" ht="18.45" customHeight="1">
      <c r="B11" s="20"/>
      <c r="E11" s="25" t="s">
        <v>25</v>
      </c>
      <c r="AK11" s="27" t="s">
        <v>26</v>
      </c>
      <c r="AN11" s="25" t="s">
        <v>1</v>
      </c>
      <c r="AR11" s="20"/>
      <c r="BE11" s="245"/>
      <c r="BS11" s="17" t="s">
        <v>6</v>
      </c>
    </row>
    <row r="12" spans="1:74" s="1" customFormat="1" ht="6.9" customHeight="1">
      <c r="B12" s="20"/>
      <c r="AR12" s="20"/>
      <c r="BE12" s="245"/>
      <c r="BS12" s="17" t="s">
        <v>6</v>
      </c>
    </row>
    <row r="13" spans="1:74" s="1" customFormat="1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45"/>
      <c r="BS13" s="17" t="s">
        <v>6</v>
      </c>
    </row>
    <row r="14" spans="1:74" ht="13.2">
      <c r="B14" s="20"/>
      <c r="E14" s="250" t="s">
        <v>28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7" t="s">
        <v>26</v>
      </c>
      <c r="AN14" s="29" t="s">
        <v>28</v>
      </c>
      <c r="AR14" s="20"/>
      <c r="BE14" s="245"/>
      <c r="BS14" s="17" t="s">
        <v>6</v>
      </c>
    </row>
    <row r="15" spans="1:74" s="1" customFormat="1" ht="6.9" customHeight="1">
      <c r="B15" s="20"/>
      <c r="AR15" s="20"/>
      <c r="BE15" s="245"/>
      <c r="BS15" s="17" t="s">
        <v>3</v>
      </c>
    </row>
    <row r="16" spans="1:74" s="1" customFormat="1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45"/>
      <c r="BS16" s="17" t="s">
        <v>3</v>
      </c>
    </row>
    <row r="17" spans="1:71" s="1" customFormat="1" ht="18.45" customHeight="1">
      <c r="B17" s="20"/>
      <c r="E17" s="25" t="s">
        <v>30</v>
      </c>
      <c r="AK17" s="27" t="s">
        <v>26</v>
      </c>
      <c r="AN17" s="25" t="s">
        <v>1</v>
      </c>
      <c r="AR17" s="20"/>
      <c r="BE17" s="245"/>
      <c r="BS17" s="17" t="s">
        <v>31</v>
      </c>
    </row>
    <row r="18" spans="1:71" s="1" customFormat="1" ht="6.9" customHeight="1">
      <c r="B18" s="20"/>
      <c r="AR18" s="20"/>
      <c r="BE18" s="245"/>
      <c r="BS18" s="17" t="s">
        <v>6</v>
      </c>
    </row>
    <row r="19" spans="1:71" s="1" customFormat="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45"/>
      <c r="BS19" s="17" t="s">
        <v>6</v>
      </c>
    </row>
    <row r="20" spans="1:71" s="1" customFormat="1" ht="18.45" customHeight="1">
      <c r="B20" s="20"/>
      <c r="E20" s="25" t="s">
        <v>30</v>
      </c>
      <c r="AK20" s="27" t="s">
        <v>26</v>
      </c>
      <c r="AN20" s="25" t="s">
        <v>1</v>
      </c>
      <c r="AR20" s="20"/>
      <c r="BE20" s="245"/>
      <c r="BS20" s="17" t="s">
        <v>31</v>
      </c>
    </row>
    <row r="21" spans="1:71" s="1" customFormat="1" ht="6.9" customHeight="1">
      <c r="B21" s="20"/>
      <c r="AR21" s="20"/>
      <c r="BE21" s="245"/>
    </row>
    <row r="22" spans="1:71" s="1" customFormat="1" ht="12" customHeight="1">
      <c r="B22" s="20"/>
      <c r="D22" s="27" t="s">
        <v>33</v>
      </c>
      <c r="AR22" s="20"/>
      <c r="BE22" s="245"/>
    </row>
    <row r="23" spans="1:71" s="1" customFormat="1" ht="16.5" customHeight="1">
      <c r="B23" s="20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R23" s="20"/>
      <c r="BE23" s="245"/>
    </row>
    <row r="24" spans="1:71" s="1" customFormat="1" ht="6.9" customHeight="1">
      <c r="B24" s="20"/>
      <c r="AR24" s="20"/>
      <c r="BE24" s="245"/>
    </row>
    <row r="25" spans="1:71" s="1" customFormat="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5"/>
    </row>
    <row r="26" spans="1:71" s="1" customFormat="1" ht="14.4" customHeight="1">
      <c r="B26" s="20"/>
      <c r="D26" s="32" t="s">
        <v>34</v>
      </c>
      <c r="AK26" s="253">
        <f>ROUND(AG94,2)</f>
        <v>0</v>
      </c>
      <c r="AL26" s="248"/>
      <c r="AM26" s="248"/>
      <c r="AN26" s="248"/>
      <c r="AO26" s="248"/>
      <c r="AR26" s="20"/>
      <c r="BE26" s="245"/>
    </row>
    <row r="27" spans="1:71" s="1" customFormat="1" ht="14.4" customHeight="1">
      <c r="B27" s="20"/>
      <c r="D27" s="32" t="s">
        <v>35</v>
      </c>
      <c r="AK27" s="253">
        <f>ROUND(AG97, 2)</f>
        <v>0</v>
      </c>
      <c r="AL27" s="253"/>
      <c r="AM27" s="253"/>
      <c r="AN27" s="253"/>
      <c r="AO27" s="253"/>
      <c r="AR27" s="20"/>
      <c r="BE27" s="245"/>
    </row>
    <row r="28" spans="1:71" s="2" customFormat="1" ht="6.9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5"/>
      <c r="BE28" s="245"/>
    </row>
    <row r="29" spans="1:71" s="2" customFormat="1" ht="25.95" customHeight="1">
      <c r="A29" s="34"/>
      <c r="B29" s="35"/>
      <c r="C29" s="34"/>
      <c r="D29" s="36" t="s">
        <v>36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254">
        <f>ROUND(AK26 + AK27, 2)</f>
        <v>0</v>
      </c>
      <c r="AL29" s="255"/>
      <c r="AM29" s="255"/>
      <c r="AN29" s="255"/>
      <c r="AO29" s="255"/>
      <c r="AP29" s="34"/>
      <c r="AQ29" s="34"/>
      <c r="AR29" s="35"/>
      <c r="BE29" s="245"/>
    </row>
    <row r="30" spans="1:71" s="2" customFormat="1" ht="6.9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5"/>
      <c r="BE30" s="245"/>
    </row>
    <row r="31" spans="1:71" s="2" customFormat="1" ht="13.2">
      <c r="A31" s="34"/>
      <c r="B31" s="35"/>
      <c r="C31" s="34"/>
      <c r="D31" s="34"/>
      <c r="E31" s="34"/>
      <c r="F31" s="34"/>
      <c r="G31" s="34"/>
      <c r="H31" s="34"/>
      <c r="I31" s="34"/>
      <c r="J31" s="34"/>
      <c r="K31" s="34"/>
      <c r="L31" s="256" t="s">
        <v>37</v>
      </c>
      <c r="M31" s="256"/>
      <c r="N31" s="256"/>
      <c r="O31" s="256"/>
      <c r="P31" s="256"/>
      <c r="Q31" s="34"/>
      <c r="R31" s="34"/>
      <c r="S31" s="34"/>
      <c r="T31" s="34"/>
      <c r="U31" s="34"/>
      <c r="V31" s="34"/>
      <c r="W31" s="256" t="s">
        <v>38</v>
      </c>
      <c r="X31" s="256"/>
      <c r="Y31" s="256"/>
      <c r="Z31" s="256"/>
      <c r="AA31" s="256"/>
      <c r="AB31" s="256"/>
      <c r="AC31" s="256"/>
      <c r="AD31" s="256"/>
      <c r="AE31" s="256"/>
      <c r="AF31" s="34"/>
      <c r="AG31" s="34"/>
      <c r="AH31" s="34"/>
      <c r="AI31" s="34"/>
      <c r="AJ31" s="34"/>
      <c r="AK31" s="256" t="s">
        <v>39</v>
      </c>
      <c r="AL31" s="256"/>
      <c r="AM31" s="256"/>
      <c r="AN31" s="256"/>
      <c r="AO31" s="256"/>
      <c r="AP31" s="34"/>
      <c r="AQ31" s="34"/>
      <c r="AR31" s="35"/>
      <c r="BE31" s="245"/>
    </row>
    <row r="32" spans="1:71" s="3" customFormat="1" ht="14.4" customHeight="1">
      <c r="B32" s="39"/>
      <c r="D32" s="27" t="s">
        <v>40</v>
      </c>
      <c r="F32" s="40" t="s">
        <v>41</v>
      </c>
      <c r="L32" s="257">
        <v>0.2</v>
      </c>
      <c r="M32" s="258"/>
      <c r="N32" s="258"/>
      <c r="O32" s="258"/>
      <c r="P32" s="258"/>
      <c r="Q32" s="41"/>
      <c r="R32" s="41"/>
      <c r="S32" s="41"/>
      <c r="T32" s="41"/>
      <c r="U32" s="41"/>
      <c r="V32" s="41"/>
      <c r="W32" s="259">
        <f>ROUND(AZ94 + SUM(CD97:CD101), 2)</f>
        <v>0</v>
      </c>
      <c r="X32" s="258"/>
      <c r="Y32" s="258"/>
      <c r="Z32" s="258"/>
      <c r="AA32" s="258"/>
      <c r="AB32" s="258"/>
      <c r="AC32" s="258"/>
      <c r="AD32" s="258"/>
      <c r="AE32" s="258"/>
      <c r="AF32" s="41"/>
      <c r="AG32" s="41"/>
      <c r="AH32" s="41"/>
      <c r="AI32" s="41"/>
      <c r="AJ32" s="41"/>
      <c r="AK32" s="259">
        <f>ROUND(AV94 + SUM(BY97:BY101), 2)</f>
        <v>0</v>
      </c>
      <c r="AL32" s="258"/>
      <c r="AM32" s="258"/>
      <c r="AN32" s="258"/>
      <c r="AO32" s="258"/>
      <c r="AP32" s="41"/>
      <c r="AQ32" s="41"/>
      <c r="AR32" s="42"/>
      <c r="AS32" s="41"/>
      <c r="AT32" s="41"/>
      <c r="AU32" s="41"/>
      <c r="AV32" s="41"/>
      <c r="AW32" s="41"/>
      <c r="AX32" s="41"/>
      <c r="AY32" s="41"/>
      <c r="AZ32" s="41"/>
      <c r="BE32" s="246"/>
    </row>
    <row r="33" spans="1:57" s="3" customFormat="1" ht="14.4" customHeight="1">
      <c r="B33" s="39"/>
      <c r="F33" s="40" t="s">
        <v>42</v>
      </c>
      <c r="L33" s="257">
        <v>0.2</v>
      </c>
      <c r="M33" s="258"/>
      <c r="N33" s="258"/>
      <c r="O33" s="258"/>
      <c r="P33" s="258"/>
      <c r="Q33" s="41"/>
      <c r="R33" s="41"/>
      <c r="S33" s="41"/>
      <c r="T33" s="41"/>
      <c r="U33" s="41"/>
      <c r="V33" s="41"/>
      <c r="W33" s="259">
        <f>ROUND(BA94 + SUM(CE97:CE101), 2)</f>
        <v>0</v>
      </c>
      <c r="X33" s="258"/>
      <c r="Y33" s="258"/>
      <c r="Z33" s="258"/>
      <c r="AA33" s="258"/>
      <c r="AB33" s="258"/>
      <c r="AC33" s="258"/>
      <c r="AD33" s="258"/>
      <c r="AE33" s="258"/>
      <c r="AF33" s="41"/>
      <c r="AG33" s="41"/>
      <c r="AH33" s="41"/>
      <c r="AI33" s="41"/>
      <c r="AJ33" s="41"/>
      <c r="AK33" s="259">
        <f>ROUND(AW94 + SUM(BZ97:BZ101), 2)</f>
        <v>0</v>
      </c>
      <c r="AL33" s="258"/>
      <c r="AM33" s="258"/>
      <c r="AN33" s="258"/>
      <c r="AO33" s="258"/>
      <c r="AP33" s="41"/>
      <c r="AQ33" s="41"/>
      <c r="AR33" s="42"/>
      <c r="AS33" s="41"/>
      <c r="AT33" s="41"/>
      <c r="AU33" s="41"/>
      <c r="AV33" s="41"/>
      <c r="AW33" s="41"/>
      <c r="AX33" s="41"/>
      <c r="AY33" s="41"/>
      <c r="AZ33" s="41"/>
      <c r="BE33" s="246"/>
    </row>
    <row r="34" spans="1:57" s="3" customFormat="1" ht="14.4" hidden="1" customHeight="1">
      <c r="B34" s="39"/>
      <c r="F34" s="27" t="s">
        <v>43</v>
      </c>
      <c r="L34" s="260">
        <v>0.2</v>
      </c>
      <c r="M34" s="261"/>
      <c r="N34" s="261"/>
      <c r="O34" s="261"/>
      <c r="P34" s="261"/>
      <c r="W34" s="262">
        <f>ROUND(BB94 + SUM(CF97:CF101), 2)</f>
        <v>0</v>
      </c>
      <c r="X34" s="261"/>
      <c r="Y34" s="261"/>
      <c r="Z34" s="261"/>
      <c r="AA34" s="261"/>
      <c r="AB34" s="261"/>
      <c r="AC34" s="261"/>
      <c r="AD34" s="261"/>
      <c r="AE34" s="261"/>
      <c r="AK34" s="262">
        <v>0</v>
      </c>
      <c r="AL34" s="261"/>
      <c r="AM34" s="261"/>
      <c r="AN34" s="261"/>
      <c r="AO34" s="261"/>
      <c r="AR34" s="39"/>
      <c r="BE34" s="246"/>
    </row>
    <row r="35" spans="1:57" s="3" customFormat="1" ht="14.4" hidden="1" customHeight="1">
      <c r="B35" s="39"/>
      <c r="F35" s="27" t="s">
        <v>44</v>
      </c>
      <c r="L35" s="260">
        <v>0.2</v>
      </c>
      <c r="M35" s="261"/>
      <c r="N35" s="261"/>
      <c r="O35" s="261"/>
      <c r="P35" s="261"/>
      <c r="W35" s="262">
        <f>ROUND(BC94 + SUM(CG97:CG101), 2)</f>
        <v>0</v>
      </c>
      <c r="X35" s="261"/>
      <c r="Y35" s="261"/>
      <c r="Z35" s="261"/>
      <c r="AA35" s="261"/>
      <c r="AB35" s="261"/>
      <c r="AC35" s="261"/>
      <c r="AD35" s="261"/>
      <c r="AE35" s="261"/>
      <c r="AK35" s="262">
        <v>0</v>
      </c>
      <c r="AL35" s="261"/>
      <c r="AM35" s="261"/>
      <c r="AN35" s="261"/>
      <c r="AO35" s="261"/>
      <c r="AR35" s="39"/>
    </row>
    <row r="36" spans="1:57" s="3" customFormat="1" ht="14.4" hidden="1" customHeight="1">
      <c r="B36" s="39"/>
      <c r="F36" s="40" t="s">
        <v>45</v>
      </c>
      <c r="L36" s="257">
        <v>0</v>
      </c>
      <c r="M36" s="258"/>
      <c r="N36" s="258"/>
      <c r="O36" s="258"/>
      <c r="P36" s="258"/>
      <c r="Q36" s="41"/>
      <c r="R36" s="41"/>
      <c r="S36" s="41"/>
      <c r="T36" s="41"/>
      <c r="U36" s="41"/>
      <c r="V36" s="41"/>
      <c r="W36" s="259">
        <f>ROUND(BD94 + SUM(CH97:CH101), 2)</f>
        <v>0</v>
      </c>
      <c r="X36" s="258"/>
      <c r="Y36" s="258"/>
      <c r="Z36" s="258"/>
      <c r="AA36" s="258"/>
      <c r="AB36" s="258"/>
      <c r="AC36" s="258"/>
      <c r="AD36" s="258"/>
      <c r="AE36" s="258"/>
      <c r="AF36" s="41"/>
      <c r="AG36" s="41"/>
      <c r="AH36" s="41"/>
      <c r="AI36" s="41"/>
      <c r="AJ36" s="41"/>
      <c r="AK36" s="259">
        <v>0</v>
      </c>
      <c r="AL36" s="258"/>
      <c r="AM36" s="258"/>
      <c r="AN36" s="258"/>
      <c r="AO36" s="258"/>
      <c r="AP36" s="41"/>
      <c r="AQ36" s="41"/>
      <c r="AR36" s="42"/>
      <c r="AS36" s="41"/>
      <c r="AT36" s="41"/>
      <c r="AU36" s="41"/>
      <c r="AV36" s="41"/>
      <c r="AW36" s="41"/>
      <c r="AX36" s="41"/>
      <c r="AY36" s="41"/>
      <c r="AZ36" s="41"/>
    </row>
    <row r="37" spans="1:57" s="2" customFormat="1" ht="6.9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pans="1:57" s="2" customFormat="1" ht="25.95" customHeight="1">
      <c r="A38" s="34"/>
      <c r="B38" s="35"/>
      <c r="C38" s="43"/>
      <c r="D38" s="44" t="s">
        <v>46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6" t="s">
        <v>47</v>
      </c>
      <c r="U38" s="45"/>
      <c r="V38" s="45"/>
      <c r="W38" s="45"/>
      <c r="X38" s="263" t="s">
        <v>48</v>
      </c>
      <c r="Y38" s="264"/>
      <c r="Z38" s="264"/>
      <c r="AA38" s="264"/>
      <c r="AB38" s="264"/>
      <c r="AC38" s="45"/>
      <c r="AD38" s="45"/>
      <c r="AE38" s="45"/>
      <c r="AF38" s="45"/>
      <c r="AG38" s="45"/>
      <c r="AH38" s="45"/>
      <c r="AI38" s="45"/>
      <c r="AJ38" s="45"/>
      <c r="AK38" s="265">
        <f>SUM(AK29:AK36)</f>
        <v>0</v>
      </c>
      <c r="AL38" s="264"/>
      <c r="AM38" s="264"/>
      <c r="AN38" s="264"/>
      <c r="AO38" s="266"/>
      <c r="AP38" s="43"/>
      <c r="AQ38" s="43"/>
      <c r="AR38" s="35"/>
      <c r="BE38" s="34"/>
    </row>
    <row r="39" spans="1:57" s="2" customFormat="1" ht="6.9" customHeight="1">
      <c r="A39" s="34"/>
      <c r="B39" s="35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5"/>
      <c r="BE39" s="34"/>
    </row>
    <row r="40" spans="1:57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5"/>
      <c r="BE40" s="34"/>
    </row>
    <row r="41" spans="1:57" s="1" customFormat="1" ht="14.4" customHeight="1">
      <c r="B41" s="20"/>
      <c r="AR41" s="20"/>
    </row>
    <row r="42" spans="1:57" s="1" customFormat="1" ht="14.4" customHeight="1">
      <c r="B42" s="20"/>
      <c r="AR42" s="20"/>
    </row>
    <row r="43" spans="1:57" s="1" customFormat="1" ht="14.4" customHeight="1">
      <c r="B43" s="20"/>
      <c r="AR43" s="20"/>
    </row>
    <row r="44" spans="1:57" s="1" customFormat="1" ht="14.4" customHeight="1">
      <c r="B44" s="20"/>
      <c r="AR44" s="20"/>
    </row>
    <row r="45" spans="1:57" s="1" customFormat="1" ht="14.4" customHeight="1">
      <c r="B45" s="20"/>
      <c r="AR45" s="20"/>
    </row>
    <row r="46" spans="1:57" s="1" customFormat="1" ht="14.4" customHeight="1">
      <c r="B46" s="20"/>
      <c r="AR46" s="20"/>
    </row>
    <row r="47" spans="1:57" s="1" customFormat="1" ht="14.4" customHeight="1">
      <c r="B47" s="20"/>
      <c r="AR47" s="20"/>
    </row>
    <row r="48" spans="1:57" s="1" customFormat="1" ht="14.4" customHeight="1">
      <c r="B48" s="20"/>
      <c r="AR48" s="20"/>
    </row>
    <row r="49" spans="1:57" s="2" customFormat="1" ht="14.4" customHeight="1">
      <c r="B49" s="47"/>
      <c r="D49" s="48" t="s">
        <v>49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50</v>
      </c>
      <c r="AI49" s="49"/>
      <c r="AJ49" s="49"/>
      <c r="AK49" s="49"/>
      <c r="AL49" s="49"/>
      <c r="AM49" s="49"/>
      <c r="AN49" s="49"/>
      <c r="AO49" s="49"/>
      <c r="AR49" s="47"/>
    </row>
    <row r="50" spans="1:57" ht="10.199999999999999">
      <c r="B50" s="20"/>
      <c r="AR50" s="20"/>
    </row>
    <row r="51" spans="1:57" ht="10.199999999999999">
      <c r="B51" s="20"/>
      <c r="AR51" s="20"/>
    </row>
    <row r="52" spans="1:57" ht="10.199999999999999">
      <c r="B52" s="20"/>
      <c r="AR52" s="20"/>
    </row>
    <row r="53" spans="1:57" ht="10.199999999999999">
      <c r="B53" s="20"/>
      <c r="AR53" s="20"/>
    </row>
    <row r="54" spans="1:57" ht="10.199999999999999">
      <c r="B54" s="20"/>
      <c r="AR54" s="20"/>
    </row>
    <row r="55" spans="1:57" ht="10.199999999999999">
      <c r="B55" s="20"/>
      <c r="AR55" s="20"/>
    </row>
    <row r="56" spans="1:57" ht="10.199999999999999">
      <c r="B56" s="20"/>
      <c r="AR56" s="20"/>
    </row>
    <row r="57" spans="1:57" ht="10.199999999999999">
      <c r="B57" s="20"/>
      <c r="AR57" s="20"/>
    </row>
    <row r="58" spans="1:57" ht="10.199999999999999">
      <c r="B58" s="20"/>
      <c r="AR58" s="20"/>
    </row>
    <row r="59" spans="1:57" ht="10.199999999999999">
      <c r="B59" s="20"/>
      <c r="AR59" s="20"/>
    </row>
    <row r="60" spans="1:57" s="2" customFormat="1" ht="13.2">
      <c r="A60" s="34"/>
      <c r="B60" s="35"/>
      <c r="C60" s="34"/>
      <c r="D60" s="50" t="s">
        <v>51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0" t="s">
        <v>52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0" t="s">
        <v>51</v>
      </c>
      <c r="AI60" s="37"/>
      <c r="AJ60" s="37"/>
      <c r="AK60" s="37"/>
      <c r="AL60" s="37"/>
      <c r="AM60" s="50" t="s">
        <v>52</v>
      </c>
      <c r="AN60" s="37"/>
      <c r="AO60" s="37"/>
      <c r="AP60" s="34"/>
      <c r="AQ60" s="34"/>
      <c r="AR60" s="35"/>
      <c r="BE60" s="34"/>
    </row>
    <row r="61" spans="1:57" ht="10.199999999999999">
      <c r="B61" s="20"/>
      <c r="AR61" s="20"/>
    </row>
    <row r="62" spans="1:57" ht="10.199999999999999">
      <c r="B62" s="20"/>
      <c r="AR62" s="20"/>
    </row>
    <row r="63" spans="1:57" ht="10.199999999999999">
      <c r="B63" s="20"/>
      <c r="AR63" s="20"/>
    </row>
    <row r="64" spans="1:57" s="2" customFormat="1" ht="13.2">
      <c r="A64" s="34"/>
      <c r="B64" s="35"/>
      <c r="C64" s="34"/>
      <c r="D64" s="48" t="s">
        <v>53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8" t="s">
        <v>54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5"/>
      <c r="BE64" s="34"/>
    </row>
    <row r="65" spans="1:57" ht="10.199999999999999">
      <c r="B65" s="20"/>
      <c r="AR65" s="20"/>
    </row>
    <row r="66" spans="1:57" ht="10.199999999999999">
      <c r="B66" s="20"/>
      <c r="AR66" s="20"/>
    </row>
    <row r="67" spans="1:57" ht="10.199999999999999">
      <c r="B67" s="20"/>
      <c r="AR67" s="20"/>
    </row>
    <row r="68" spans="1:57" ht="10.199999999999999">
      <c r="B68" s="20"/>
      <c r="AR68" s="20"/>
    </row>
    <row r="69" spans="1:57" ht="10.199999999999999">
      <c r="B69" s="20"/>
      <c r="AR69" s="20"/>
    </row>
    <row r="70" spans="1:57" ht="10.199999999999999">
      <c r="B70" s="20"/>
      <c r="AR70" s="20"/>
    </row>
    <row r="71" spans="1:57" ht="10.199999999999999">
      <c r="B71" s="20"/>
      <c r="AR71" s="20"/>
    </row>
    <row r="72" spans="1:57" ht="10.199999999999999">
      <c r="B72" s="20"/>
      <c r="AR72" s="20"/>
    </row>
    <row r="73" spans="1:57" ht="10.199999999999999">
      <c r="B73" s="20"/>
      <c r="AR73" s="20"/>
    </row>
    <row r="74" spans="1:57" ht="10.199999999999999">
      <c r="B74" s="20"/>
      <c r="AR74" s="20"/>
    </row>
    <row r="75" spans="1:57" s="2" customFormat="1" ht="13.2">
      <c r="A75" s="34"/>
      <c r="B75" s="35"/>
      <c r="C75" s="34"/>
      <c r="D75" s="50" t="s">
        <v>51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0" t="s">
        <v>52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0" t="s">
        <v>51</v>
      </c>
      <c r="AI75" s="37"/>
      <c r="AJ75" s="37"/>
      <c r="AK75" s="37"/>
      <c r="AL75" s="37"/>
      <c r="AM75" s="50" t="s">
        <v>52</v>
      </c>
      <c r="AN75" s="37"/>
      <c r="AO75" s="37"/>
      <c r="AP75" s="34"/>
      <c r="AQ75" s="34"/>
      <c r="AR75" s="35"/>
      <c r="BE75" s="34"/>
    </row>
    <row r="76" spans="1:57" s="2" customFormat="1" ht="10.199999999999999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pans="1:57" s="2" customFormat="1" ht="6.9" customHeight="1">
      <c r="A77" s="34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5"/>
      <c r="BE77" s="34"/>
    </row>
    <row r="81" spans="1:90" s="2" customFormat="1" ht="6.9" customHeight="1">
      <c r="A81" s="34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5"/>
      <c r="BE81" s="34"/>
    </row>
    <row r="82" spans="1:90" s="2" customFormat="1" ht="24.9" customHeight="1">
      <c r="A82" s="34"/>
      <c r="B82" s="35"/>
      <c r="C82" s="21" t="s">
        <v>55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pans="1:90" s="2" customFormat="1" ht="6.9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pans="1:90" s="4" customFormat="1" ht="12" customHeight="1">
      <c r="B84" s="56"/>
      <c r="C84" s="27" t="s">
        <v>12</v>
      </c>
      <c r="L84" s="4" t="str">
        <f>K5</f>
        <v>02</v>
      </c>
      <c r="AR84" s="56"/>
    </row>
    <row r="85" spans="1:90" s="5" customFormat="1" ht="36.9" customHeight="1">
      <c r="B85" s="57"/>
      <c r="C85" s="58" t="s">
        <v>15</v>
      </c>
      <c r="L85" s="220" t="str">
        <f>K6</f>
        <v>Oprava fasády a výmenu klamp. častí na budovách „D, „E a „G zo strany školského dvora SPŠ elektrotechnickej</v>
      </c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R85" s="57"/>
    </row>
    <row r="86" spans="1:90" s="2" customFormat="1" ht="6.9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pans="1:90" s="2" customFormat="1" ht="12" customHeight="1">
      <c r="A87" s="34"/>
      <c r="B87" s="35"/>
      <c r="C87" s="27" t="s">
        <v>19</v>
      </c>
      <c r="D87" s="34"/>
      <c r="E87" s="34"/>
      <c r="F87" s="34"/>
      <c r="G87" s="34"/>
      <c r="H87" s="34"/>
      <c r="I87" s="34"/>
      <c r="J87" s="34"/>
      <c r="K87" s="34"/>
      <c r="L87" s="59" t="str">
        <f>IF(K8="","",K8)</f>
        <v>Komenského 44, Košice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21</v>
      </c>
      <c r="AJ87" s="34"/>
      <c r="AK87" s="34"/>
      <c r="AL87" s="34"/>
      <c r="AM87" s="222" t="str">
        <f>IF(AN8= "","",AN8)</f>
        <v>23. 7. 2021</v>
      </c>
      <c r="AN87" s="222"/>
      <c r="AO87" s="34"/>
      <c r="AP87" s="34"/>
      <c r="AQ87" s="34"/>
      <c r="AR87" s="35"/>
      <c r="BE87" s="34"/>
    </row>
    <row r="88" spans="1:90" s="2" customFormat="1" ht="6.9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pans="1:90" s="2" customFormat="1" ht="15.15" customHeight="1">
      <c r="A89" s="34"/>
      <c r="B89" s="35"/>
      <c r="C89" s="27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SPŠ elektrotechnická, Komenského 44, 04001 Košice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29</v>
      </c>
      <c r="AJ89" s="34"/>
      <c r="AK89" s="34"/>
      <c r="AL89" s="34"/>
      <c r="AM89" s="227" t="str">
        <f>IF(E17="","",E17)</f>
        <v xml:space="preserve"> </v>
      </c>
      <c r="AN89" s="228"/>
      <c r="AO89" s="228"/>
      <c r="AP89" s="228"/>
      <c r="AQ89" s="34"/>
      <c r="AR89" s="35"/>
      <c r="AS89" s="223" t="s">
        <v>56</v>
      </c>
      <c r="AT89" s="224"/>
      <c r="AU89" s="61"/>
      <c r="AV89" s="61"/>
      <c r="AW89" s="61"/>
      <c r="AX89" s="61"/>
      <c r="AY89" s="61"/>
      <c r="AZ89" s="61"/>
      <c r="BA89" s="61"/>
      <c r="BB89" s="61"/>
      <c r="BC89" s="61"/>
      <c r="BD89" s="62"/>
      <c r="BE89" s="34"/>
    </row>
    <row r="90" spans="1:90" s="2" customFormat="1" ht="15.15" customHeight="1">
      <c r="A90" s="34"/>
      <c r="B90" s="35"/>
      <c r="C90" s="27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32</v>
      </c>
      <c r="AJ90" s="34"/>
      <c r="AK90" s="34"/>
      <c r="AL90" s="34"/>
      <c r="AM90" s="227" t="str">
        <f>IF(E20="","",E20)</f>
        <v xml:space="preserve"> </v>
      </c>
      <c r="AN90" s="228"/>
      <c r="AO90" s="228"/>
      <c r="AP90" s="228"/>
      <c r="AQ90" s="34"/>
      <c r="AR90" s="35"/>
      <c r="AS90" s="225"/>
      <c r="AT90" s="226"/>
      <c r="AU90" s="63"/>
      <c r="AV90" s="63"/>
      <c r="AW90" s="63"/>
      <c r="AX90" s="63"/>
      <c r="AY90" s="63"/>
      <c r="AZ90" s="63"/>
      <c r="BA90" s="63"/>
      <c r="BB90" s="63"/>
      <c r="BC90" s="63"/>
      <c r="BD90" s="64"/>
      <c r="BE90" s="34"/>
    </row>
    <row r="91" spans="1:90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225"/>
      <c r="AT91" s="226"/>
      <c r="AU91" s="63"/>
      <c r="AV91" s="63"/>
      <c r="AW91" s="63"/>
      <c r="AX91" s="63"/>
      <c r="AY91" s="63"/>
      <c r="AZ91" s="63"/>
      <c r="BA91" s="63"/>
      <c r="BB91" s="63"/>
      <c r="BC91" s="63"/>
      <c r="BD91" s="64"/>
      <c r="BE91" s="34"/>
    </row>
    <row r="92" spans="1:90" s="2" customFormat="1" ht="29.25" customHeight="1">
      <c r="A92" s="34"/>
      <c r="B92" s="35"/>
      <c r="C92" s="232" t="s">
        <v>57</v>
      </c>
      <c r="D92" s="230"/>
      <c r="E92" s="230"/>
      <c r="F92" s="230"/>
      <c r="G92" s="230"/>
      <c r="H92" s="65"/>
      <c r="I92" s="229" t="s">
        <v>58</v>
      </c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3" t="s">
        <v>59</v>
      </c>
      <c r="AH92" s="230"/>
      <c r="AI92" s="230"/>
      <c r="AJ92" s="230"/>
      <c r="AK92" s="230"/>
      <c r="AL92" s="230"/>
      <c r="AM92" s="230"/>
      <c r="AN92" s="229" t="s">
        <v>60</v>
      </c>
      <c r="AO92" s="230"/>
      <c r="AP92" s="231"/>
      <c r="AQ92" s="66" t="s">
        <v>61</v>
      </c>
      <c r="AR92" s="35"/>
      <c r="AS92" s="67" t="s">
        <v>62</v>
      </c>
      <c r="AT92" s="68" t="s">
        <v>63</v>
      </c>
      <c r="AU92" s="68" t="s">
        <v>64</v>
      </c>
      <c r="AV92" s="68" t="s">
        <v>65</v>
      </c>
      <c r="AW92" s="68" t="s">
        <v>66</v>
      </c>
      <c r="AX92" s="68" t="s">
        <v>67</v>
      </c>
      <c r="AY92" s="68" t="s">
        <v>68</v>
      </c>
      <c r="AZ92" s="68" t="s">
        <v>69</v>
      </c>
      <c r="BA92" s="68" t="s">
        <v>70</v>
      </c>
      <c r="BB92" s="68" t="s">
        <v>71</v>
      </c>
      <c r="BC92" s="68" t="s">
        <v>72</v>
      </c>
      <c r="BD92" s="69" t="s">
        <v>73</v>
      </c>
      <c r="BE92" s="34"/>
    </row>
    <row r="93" spans="1:90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70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2"/>
      <c r="BE93" s="34"/>
    </row>
    <row r="94" spans="1:90" s="6" customFormat="1" ht="32.4" customHeight="1">
      <c r="B94" s="73"/>
      <c r="C94" s="74" t="s">
        <v>74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241">
        <f>ROUND(AG95,2)</f>
        <v>0</v>
      </c>
      <c r="AH94" s="241"/>
      <c r="AI94" s="241"/>
      <c r="AJ94" s="241"/>
      <c r="AK94" s="241"/>
      <c r="AL94" s="241"/>
      <c r="AM94" s="241"/>
      <c r="AN94" s="242">
        <f>SUM(AG94,AT94)</f>
        <v>0</v>
      </c>
      <c r="AO94" s="242"/>
      <c r="AP94" s="242"/>
      <c r="AQ94" s="77" t="s">
        <v>1</v>
      </c>
      <c r="AR94" s="73"/>
      <c r="AS94" s="78">
        <f>ROUND(AS95,2)</f>
        <v>0</v>
      </c>
      <c r="AT94" s="79">
        <f>ROUND(SUM(AV94:AW94),2)</f>
        <v>0</v>
      </c>
      <c r="AU94" s="80">
        <f>ROUND(AU95,5)</f>
        <v>0</v>
      </c>
      <c r="AV94" s="79">
        <f>ROUND(AZ94*L32,2)</f>
        <v>0</v>
      </c>
      <c r="AW94" s="79">
        <f>ROUND(BA94*L33,2)</f>
        <v>0</v>
      </c>
      <c r="AX94" s="79">
        <f>ROUND(BB94*L32,2)</f>
        <v>0</v>
      </c>
      <c r="AY94" s="79">
        <f>ROUND(BC94*L33,2)</f>
        <v>0</v>
      </c>
      <c r="AZ94" s="79">
        <f>ROUND(AZ95,2)</f>
        <v>0</v>
      </c>
      <c r="BA94" s="79">
        <f>ROUND(BA95,2)</f>
        <v>0</v>
      </c>
      <c r="BB94" s="79">
        <f>ROUND(BB95,2)</f>
        <v>0</v>
      </c>
      <c r="BC94" s="79">
        <f>ROUND(BC95,2)</f>
        <v>0</v>
      </c>
      <c r="BD94" s="81">
        <f>ROUND(BD95,2)</f>
        <v>0</v>
      </c>
      <c r="BS94" s="82" t="s">
        <v>75</v>
      </c>
      <c r="BT94" s="82" t="s">
        <v>76</v>
      </c>
      <c r="BV94" s="82" t="s">
        <v>77</v>
      </c>
      <c r="BW94" s="82" t="s">
        <v>4</v>
      </c>
      <c r="BX94" s="82" t="s">
        <v>78</v>
      </c>
      <c r="CL94" s="82" t="s">
        <v>1</v>
      </c>
    </row>
    <row r="95" spans="1:90" s="7" customFormat="1" ht="37.5" customHeight="1">
      <c r="A95" s="83" t="s">
        <v>79</v>
      </c>
      <c r="B95" s="84"/>
      <c r="C95" s="85"/>
      <c r="D95" s="234" t="s">
        <v>13</v>
      </c>
      <c r="E95" s="234"/>
      <c r="F95" s="234"/>
      <c r="G95" s="234"/>
      <c r="H95" s="234"/>
      <c r="I95" s="86"/>
      <c r="J95" s="234" t="s">
        <v>16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5">
        <f>'02 - Oprava fasády a výme...'!J30</f>
        <v>0</v>
      </c>
      <c r="AH95" s="236"/>
      <c r="AI95" s="236"/>
      <c r="AJ95" s="236"/>
      <c r="AK95" s="236"/>
      <c r="AL95" s="236"/>
      <c r="AM95" s="236"/>
      <c r="AN95" s="235">
        <f>SUM(AG95,AT95)</f>
        <v>0</v>
      </c>
      <c r="AO95" s="236"/>
      <c r="AP95" s="236"/>
      <c r="AQ95" s="87" t="s">
        <v>80</v>
      </c>
      <c r="AR95" s="84"/>
      <c r="AS95" s="88">
        <v>0</v>
      </c>
      <c r="AT95" s="89">
        <f>ROUND(SUM(AV95:AW95),2)</f>
        <v>0</v>
      </c>
      <c r="AU95" s="90">
        <f>'02 - Oprava fasády a výme...'!P131</f>
        <v>0</v>
      </c>
      <c r="AV95" s="89">
        <f>'02 - Oprava fasády a výme...'!J33</f>
        <v>0</v>
      </c>
      <c r="AW95" s="89">
        <f>'02 - Oprava fasády a výme...'!J34</f>
        <v>0</v>
      </c>
      <c r="AX95" s="89">
        <f>'02 - Oprava fasády a výme...'!J35</f>
        <v>0</v>
      </c>
      <c r="AY95" s="89">
        <f>'02 - Oprava fasády a výme...'!J36</f>
        <v>0</v>
      </c>
      <c r="AZ95" s="89">
        <f>'02 - Oprava fasády a výme...'!F33</f>
        <v>0</v>
      </c>
      <c r="BA95" s="89">
        <f>'02 - Oprava fasády a výme...'!F34</f>
        <v>0</v>
      </c>
      <c r="BB95" s="89">
        <f>'02 - Oprava fasády a výme...'!F35</f>
        <v>0</v>
      </c>
      <c r="BC95" s="89">
        <f>'02 - Oprava fasády a výme...'!F36</f>
        <v>0</v>
      </c>
      <c r="BD95" s="91">
        <f>'02 - Oprava fasády a výme...'!F37</f>
        <v>0</v>
      </c>
      <c r="BT95" s="92" t="s">
        <v>81</v>
      </c>
      <c r="BU95" s="92" t="s">
        <v>82</v>
      </c>
      <c r="BV95" s="92" t="s">
        <v>77</v>
      </c>
      <c r="BW95" s="92" t="s">
        <v>4</v>
      </c>
      <c r="BX95" s="92" t="s">
        <v>78</v>
      </c>
      <c r="CL95" s="92" t="s">
        <v>1</v>
      </c>
    </row>
    <row r="96" spans="1:90" ht="10.199999999999999">
      <c r="B96" s="20"/>
      <c r="AR96" s="20"/>
    </row>
    <row r="97" spans="1:89" s="2" customFormat="1" ht="30" customHeight="1">
      <c r="A97" s="34"/>
      <c r="B97" s="35"/>
      <c r="C97" s="74" t="s">
        <v>83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242">
        <f>ROUND(SUM(AG98:AG101), 2)</f>
        <v>0</v>
      </c>
      <c r="AH97" s="242"/>
      <c r="AI97" s="242"/>
      <c r="AJ97" s="242"/>
      <c r="AK97" s="242"/>
      <c r="AL97" s="242"/>
      <c r="AM97" s="242"/>
      <c r="AN97" s="242">
        <f>ROUND(SUM(AN98:AN101), 2)</f>
        <v>0</v>
      </c>
      <c r="AO97" s="242"/>
      <c r="AP97" s="242"/>
      <c r="AQ97" s="93"/>
      <c r="AR97" s="35"/>
      <c r="AS97" s="67" t="s">
        <v>84</v>
      </c>
      <c r="AT97" s="68" t="s">
        <v>85</v>
      </c>
      <c r="AU97" s="68" t="s">
        <v>40</v>
      </c>
      <c r="AV97" s="69" t="s">
        <v>63</v>
      </c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89" s="2" customFormat="1" ht="19.95" customHeight="1">
      <c r="A98" s="34"/>
      <c r="B98" s="35"/>
      <c r="C98" s="34"/>
      <c r="D98" s="239" t="s">
        <v>86</v>
      </c>
      <c r="E98" s="239"/>
      <c r="F98" s="239"/>
      <c r="G98" s="239"/>
      <c r="H98" s="239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34"/>
      <c r="AD98" s="34"/>
      <c r="AE98" s="34"/>
      <c r="AF98" s="34"/>
      <c r="AG98" s="237">
        <f>ROUND(AG94 * AS98, 2)</f>
        <v>0</v>
      </c>
      <c r="AH98" s="238"/>
      <c r="AI98" s="238"/>
      <c r="AJ98" s="238"/>
      <c r="AK98" s="238"/>
      <c r="AL98" s="238"/>
      <c r="AM98" s="238"/>
      <c r="AN98" s="238">
        <f>ROUND(AG98 + AV98, 2)</f>
        <v>0</v>
      </c>
      <c r="AO98" s="238"/>
      <c r="AP98" s="238"/>
      <c r="AQ98" s="34"/>
      <c r="AR98" s="35"/>
      <c r="AS98" s="95">
        <v>0</v>
      </c>
      <c r="AT98" s="96" t="s">
        <v>87</v>
      </c>
      <c r="AU98" s="96" t="s">
        <v>41</v>
      </c>
      <c r="AV98" s="97">
        <f>ROUND(IF(AU98="základná",AG98*L32,IF(AU98="znížená",AG98*L33,0)), 2)</f>
        <v>0</v>
      </c>
      <c r="AW98" s="34"/>
      <c r="AX98" s="34"/>
      <c r="AY98" s="34"/>
      <c r="AZ98" s="34"/>
      <c r="BA98" s="34"/>
      <c r="BB98" s="34"/>
      <c r="BC98" s="34"/>
      <c r="BD98" s="34"/>
      <c r="BE98" s="34"/>
      <c r="BV98" s="17" t="s">
        <v>88</v>
      </c>
      <c r="BY98" s="98">
        <f>IF(AU98="základná",AV98,0)</f>
        <v>0</v>
      </c>
      <c r="BZ98" s="98">
        <f>IF(AU98="znížená",AV98,0)</f>
        <v>0</v>
      </c>
      <c r="CA98" s="98">
        <v>0</v>
      </c>
      <c r="CB98" s="98">
        <v>0</v>
      </c>
      <c r="CC98" s="98">
        <v>0</v>
      </c>
      <c r="CD98" s="98">
        <f>IF(AU98="základná",AG98,0)</f>
        <v>0</v>
      </c>
      <c r="CE98" s="98">
        <f>IF(AU98="znížená",AG98,0)</f>
        <v>0</v>
      </c>
      <c r="CF98" s="98">
        <f>IF(AU98="zákl. prenesená",AG98,0)</f>
        <v>0</v>
      </c>
      <c r="CG98" s="98">
        <f>IF(AU98="zníž. prenesená",AG98,0)</f>
        <v>0</v>
      </c>
      <c r="CH98" s="98">
        <f>IF(AU98="nulová",AG98,0)</f>
        <v>0</v>
      </c>
      <c r="CI98" s="17">
        <f>IF(AU98="základná",1,IF(AU98="znížená",2,IF(AU98="zákl. prenesená",4,IF(AU98="zníž. prenesená",5,3))))</f>
        <v>1</v>
      </c>
      <c r="CJ98" s="17">
        <f>IF(AT98="stavebná časť",1,IF(AT98="investičná časť",2,3))</f>
        <v>1</v>
      </c>
      <c r="CK98" s="17" t="str">
        <f>IF(D98="Vyplň vlastné","","x")</f>
        <v>x</v>
      </c>
    </row>
    <row r="99" spans="1:89" s="2" customFormat="1" ht="19.95" customHeight="1">
      <c r="A99" s="34"/>
      <c r="B99" s="35"/>
      <c r="C99" s="34"/>
      <c r="D99" s="240" t="s">
        <v>89</v>
      </c>
      <c r="E99" s="239"/>
      <c r="F99" s="239"/>
      <c r="G99" s="239"/>
      <c r="H99" s="239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34"/>
      <c r="AD99" s="34"/>
      <c r="AE99" s="34"/>
      <c r="AF99" s="34"/>
      <c r="AG99" s="237">
        <f>ROUND(AG94 * AS99, 2)</f>
        <v>0</v>
      </c>
      <c r="AH99" s="238"/>
      <c r="AI99" s="238"/>
      <c r="AJ99" s="238"/>
      <c r="AK99" s="238"/>
      <c r="AL99" s="238"/>
      <c r="AM99" s="238"/>
      <c r="AN99" s="238">
        <f>ROUND(AG99 + AV99, 2)</f>
        <v>0</v>
      </c>
      <c r="AO99" s="238"/>
      <c r="AP99" s="238"/>
      <c r="AQ99" s="34"/>
      <c r="AR99" s="35"/>
      <c r="AS99" s="95">
        <v>0</v>
      </c>
      <c r="AT99" s="96" t="s">
        <v>87</v>
      </c>
      <c r="AU99" s="96" t="s">
        <v>41</v>
      </c>
      <c r="AV99" s="97">
        <f>ROUND(IF(AU99="základná",AG99*L32,IF(AU99="znížená",AG99*L33,0)), 2)</f>
        <v>0</v>
      </c>
      <c r="AW99" s="34"/>
      <c r="AX99" s="34"/>
      <c r="AY99" s="34"/>
      <c r="AZ99" s="34"/>
      <c r="BA99" s="34"/>
      <c r="BB99" s="34"/>
      <c r="BC99" s="34"/>
      <c r="BD99" s="34"/>
      <c r="BE99" s="34"/>
      <c r="BV99" s="17" t="s">
        <v>90</v>
      </c>
      <c r="BY99" s="98">
        <f>IF(AU99="základná",AV99,0)</f>
        <v>0</v>
      </c>
      <c r="BZ99" s="98">
        <f>IF(AU99="znížená",AV99,0)</f>
        <v>0</v>
      </c>
      <c r="CA99" s="98">
        <v>0</v>
      </c>
      <c r="CB99" s="98">
        <v>0</v>
      </c>
      <c r="CC99" s="98">
        <v>0</v>
      </c>
      <c r="CD99" s="98">
        <f>IF(AU99="základná",AG99,0)</f>
        <v>0</v>
      </c>
      <c r="CE99" s="98">
        <f>IF(AU99="znížená",AG99,0)</f>
        <v>0</v>
      </c>
      <c r="CF99" s="98">
        <f>IF(AU99="zákl. prenesená",AG99,0)</f>
        <v>0</v>
      </c>
      <c r="CG99" s="98">
        <f>IF(AU99="zníž. prenesená",AG99,0)</f>
        <v>0</v>
      </c>
      <c r="CH99" s="98">
        <f>IF(AU99="nulová",AG99,0)</f>
        <v>0</v>
      </c>
      <c r="CI99" s="17">
        <f>IF(AU99="základná",1,IF(AU99="znížená",2,IF(AU99="zákl. prenesená",4,IF(AU99="zníž. prenesená",5,3))))</f>
        <v>1</v>
      </c>
      <c r="CJ99" s="17">
        <f>IF(AT99="stavebná časť",1,IF(AT99="investičná časť",2,3))</f>
        <v>1</v>
      </c>
      <c r="CK99" s="17" t="str">
        <f>IF(D99="Vyplň vlastné","","x")</f>
        <v/>
      </c>
    </row>
    <row r="100" spans="1:89" s="2" customFormat="1" ht="19.95" customHeight="1">
      <c r="A100" s="34"/>
      <c r="B100" s="35"/>
      <c r="C100" s="34"/>
      <c r="D100" s="240" t="s">
        <v>89</v>
      </c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34"/>
      <c r="AD100" s="34"/>
      <c r="AE100" s="34"/>
      <c r="AF100" s="34"/>
      <c r="AG100" s="237">
        <f>ROUND(AG94 * AS100, 2)</f>
        <v>0</v>
      </c>
      <c r="AH100" s="238"/>
      <c r="AI100" s="238"/>
      <c r="AJ100" s="238"/>
      <c r="AK100" s="238"/>
      <c r="AL100" s="238"/>
      <c r="AM100" s="238"/>
      <c r="AN100" s="238">
        <f>ROUND(AG100 + AV100, 2)</f>
        <v>0</v>
      </c>
      <c r="AO100" s="238"/>
      <c r="AP100" s="238"/>
      <c r="AQ100" s="34"/>
      <c r="AR100" s="35"/>
      <c r="AS100" s="95">
        <v>0</v>
      </c>
      <c r="AT100" s="96" t="s">
        <v>87</v>
      </c>
      <c r="AU100" s="96" t="s">
        <v>41</v>
      </c>
      <c r="AV100" s="97">
        <f>ROUND(IF(AU100="základná",AG100*L32,IF(AU100="znížená",AG100*L33,0)), 2)</f>
        <v>0</v>
      </c>
      <c r="AW100" s="34"/>
      <c r="AX100" s="34"/>
      <c r="AY100" s="34"/>
      <c r="AZ100" s="34"/>
      <c r="BA100" s="34"/>
      <c r="BB100" s="34"/>
      <c r="BC100" s="34"/>
      <c r="BD100" s="34"/>
      <c r="BE100" s="34"/>
      <c r="BV100" s="17" t="s">
        <v>90</v>
      </c>
      <c r="BY100" s="98">
        <f>IF(AU100="základná",AV100,0)</f>
        <v>0</v>
      </c>
      <c r="BZ100" s="98">
        <f>IF(AU100="znížená",AV100,0)</f>
        <v>0</v>
      </c>
      <c r="CA100" s="98">
        <v>0</v>
      </c>
      <c r="CB100" s="98">
        <v>0</v>
      </c>
      <c r="CC100" s="98">
        <v>0</v>
      </c>
      <c r="CD100" s="98">
        <f>IF(AU100="základná",AG100,0)</f>
        <v>0</v>
      </c>
      <c r="CE100" s="98">
        <f>IF(AU100="znížená",AG100,0)</f>
        <v>0</v>
      </c>
      <c r="CF100" s="98">
        <f>IF(AU100="zákl. prenesená",AG100,0)</f>
        <v>0</v>
      </c>
      <c r="CG100" s="98">
        <f>IF(AU100="zníž. prenesená",AG100,0)</f>
        <v>0</v>
      </c>
      <c r="CH100" s="98">
        <f>IF(AU100="nulová",AG100,0)</f>
        <v>0</v>
      </c>
      <c r="CI100" s="17">
        <f>IF(AU100="základná",1,IF(AU100="znížená",2,IF(AU100="zákl. prenesená",4,IF(AU100="zníž. prenesená",5,3))))</f>
        <v>1</v>
      </c>
      <c r="CJ100" s="17">
        <f>IF(AT100="stavebná časť",1,IF(AT100="investičná časť",2,3))</f>
        <v>1</v>
      </c>
      <c r="CK100" s="17" t="str">
        <f>IF(D100="Vyplň vlastné","","x")</f>
        <v/>
      </c>
    </row>
    <row r="101" spans="1:89" s="2" customFormat="1" ht="19.95" customHeight="1">
      <c r="A101" s="34"/>
      <c r="B101" s="35"/>
      <c r="C101" s="34"/>
      <c r="D101" s="240" t="s">
        <v>89</v>
      </c>
      <c r="E101" s="239"/>
      <c r="F101" s="239"/>
      <c r="G101" s="239"/>
      <c r="H101" s="239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34"/>
      <c r="AD101" s="34"/>
      <c r="AE101" s="34"/>
      <c r="AF101" s="34"/>
      <c r="AG101" s="237">
        <f>ROUND(AG94 * AS101, 2)</f>
        <v>0</v>
      </c>
      <c r="AH101" s="238"/>
      <c r="AI101" s="238"/>
      <c r="AJ101" s="238"/>
      <c r="AK101" s="238"/>
      <c r="AL101" s="238"/>
      <c r="AM101" s="238"/>
      <c r="AN101" s="238">
        <f>ROUND(AG101 + AV101, 2)</f>
        <v>0</v>
      </c>
      <c r="AO101" s="238"/>
      <c r="AP101" s="238"/>
      <c r="AQ101" s="34"/>
      <c r="AR101" s="35"/>
      <c r="AS101" s="99">
        <v>0</v>
      </c>
      <c r="AT101" s="100" t="s">
        <v>87</v>
      </c>
      <c r="AU101" s="100" t="s">
        <v>41</v>
      </c>
      <c r="AV101" s="101">
        <f>ROUND(IF(AU101="základná",AG101*L32,IF(AU101="znížená",AG101*L33,0)), 2)</f>
        <v>0</v>
      </c>
      <c r="AW101" s="34"/>
      <c r="AX101" s="34"/>
      <c r="AY101" s="34"/>
      <c r="AZ101" s="34"/>
      <c r="BA101" s="34"/>
      <c r="BB101" s="34"/>
      <c r="BC101" s="34"/>
      <c r="BD101" s="34"/>
      <c r="BE101" s="34"/>
      <c r="BV101" s="17" t="s">
        <v>90</v>
      </c>
      <c r="BY101" s="98">
        <f>IF(AU101="základná",AV101,0)</f>
        <v>0</v>
      </c>
      <c r="BZ101" s="98">
        <f>IF(AU101="znížená",AV101,0)</f>
        <v>0</v>
      </c>
      <c r="CA101" s="98">
        <v>0</v>
      </c>
      <c r="CB101" s="98">
        <v>0</v>
      </c>
      <c r="CC101" s="98">
        <v>0</v>
      </c>
      <c r="CD101" s="98">
        <f>IF(AU101="základná",AG101,0)</f>
        <v>0</v>
      </c>
      <c r="CE101" s="98">
        <f>IF(AU101="znížená",AG101,0)</f>
        <v>0</v>
      </c>
      <c r="CF101" s="98">
        <f>IF(AU101="zákl. prenesená",AG101,0)</f>
        <v>0</v>
      </c>
      <c r="CG101" s="98">
        <f>IF(AU101="zníž. prenesená",AG101,0)</f>
        <v>0</v>
      </c>
      <c r="CH101" s="98">
        <f>IF(AU101="nulová",AG101,0)</f>
        <v>0</v>
      </c>
      <c r="CI101" s="17">
        <f>IF(AU101="základná",1,IF(AU101="znížená",2,IF(AU101="zákl. prenesená",4,IF(AU101="zníž. prenesená",5,3))))</f>
        <v>1</v>
      </c>
      <c r="CJ101" s="17">
        <f>IF(AT101="stavebná časť",1,IF(AT101="investičná časť",2,3))</f>
        <v>1</v>
      </c>
      <c r="CK101" s="17" t="str">
        <f>IF(D101="Vyplň vlastné","","x")</f>
        <v/>
      </c>
    </row>
    <row r="102" spans="1:89" s="2" customFormat="1" ht="10.8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5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89" s="2" customFormat="1" ht="30" customHeight="1">
      <c r="A103" s="34"/>
      <c r="B103" s="35"/>
      <c r="C103" s="102" t="s">
        <v>91</v>
      </c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243">
        <f>ROUND(AG94 + AG97, 2)</f>
        <v>0</v>
      </c>
      <c r="AH103" s="243"/>
      <c r="AI103" s="243"/>
      <c r="AJ103" s="243"/>
      <c r="AK103" s="243"/>
      <c r="AL103" s="243"/>
      <c r="AM103" s="243"/>
      <c r="AN103" s="243">
        <f>ROUND(AN94 + AN97, 2)</f>
        <v>0</v>
      </c>
      <c r="AO103" s="243"/>
      <c r="AP103" s="243"/>
      <c r="AQ103" s="103"/>
      <c r="AR103" s="35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89" s="2" customFormat="1" ht="6.9" customHeight="1">
      <c r="A104" s="34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35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</sheetData>
  <mergeCells count="60">
    <mergeCell ref="AR2:BE2"/>
    <mergeCell ref="AK36:AO36"/>
    <mergeCell ref="L36:P36"/>
    <mergeCell ref="W36:AE36"/>
    <mergeCell ref="X38:AB38"/>
    <mergeCell ref="AK38:AO38"/>
    <mergeCell ref="L34:P34"/>
    <mergeCell ref="AK34:AO34"/>
    <mergeCell ref="W34:AE34"/>
    <mergeCell ref="W35:AE35"/>
    <mergeCell ref="L35:P35"/>
    <mergeCell ref="AK35:AO35"/>
    <mergeCell ref="W32:AE32"/>
    <mergeCell ref="AK32:AO32"/>
    <mergeCell ref="L33:P33"/>
    <mergeCell ref="AK33:AO33"/>
    <mergeCell ref="W33:AE33"/>
    <mergeCell ref="AG97:AM97"/>
    <mergeCell ref="AN97:AP97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D100:AB100"/>
    <mergeCell ref="AG100:AM100"/>
    <mergeCell ref="AN100:AP100"/>
    <mergeCell ref="D101:AB101"/>
    <mergeCell ref="AG101:AM101"/>
    <mergeCell ref="AN101:AP101"/>
    <mergeCell ref="AG98:AM98"/>
    <mergeCell ref="D98:AB98"/>
    <mergeCell ref="AN98:AP98"/>
    <mergeCell ref="AG99:AM99"/>
    <mergeCell ref="D99:AB99"/>
    <mergeCell ref="AN99:AP99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L85:AO85"/>
    <mergeCell ref="AM87:AN87"/>
    <mergeCell ref="AS89:AT91"/>
    <mergeCell ref="AM89:AP89"/>
    <mergeCell ref="AM90:AP90"/>
  </mergeCells>
  <dataValidations count="2">
    <dataValidation type="list" allowBlank="1" showInputMessage="1" showErrorMessage="1" error="Povolené sú hodnoty základná, znížená, nulová." sqref="AU97:AU101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7:AT101" xr:uid="{00000000-0002-0000-0000-000001000000}">
      <formula1>"stavebná časť, technologická časť, investičná časť"</formula1>
    </dataValidation>
  </dataValidations>
  <hyperlinks>
    <hyperlink ref="A95" location="'02 - Oprava fasády a vým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2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7" t="s">
        <v>5</v>
      </c>
      <c r="M2" s="248"/>
      <c r="N2" s="248"/>
      <c r="O2" s="248"/>
      <c r="P2" s="248"/>
      <c r="Q2" s="248"/>
      <c r="R2" s="248"/>
      <c r="S2" s="248"/>
      <c r="T2" s="248"/>
      <c r="U2" s="248"/>
      <c r="V2" s="248"/>
      <c r="AT2" s="17" t="s">
        <v>4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1:46" s="1" customFormat="1" ht="24.9" customHeight="1">
      <c r="B4" s="20"/>
      <c r="D4" s="21" t="s">
        <v>92</v>
      </c>
      <c r="L4" s="20"/>
      <c r="M4" s="105" t="s">
        <v>9</v>
      </c>
      <c r="AT4" s="17" t="s">
        <v>3</v>
      </c>
    </row>
    <row r="5" spans="1:46" s="1" customFormat="1" ht="6.9" customHeight="1">
      <c r="B5" s="20"/>
      <c r="L5" s="20"/>
    </row>
    <row r="6" spans="1:46" s="2" customFormat="1" ht="12" customHeight="1">
      <c r="A6" s="34"/>
      <c r="B6" s="35"/>
      <c r="C6" s="34"/>
      <c r="D6" s="27" t="s">
        <v>15</v>
      </c>
      <c r="E6" s="34"/>
      <c r="F6" s="34"/>
      <c r="G6" s="34"/>
      <c r="H6" s="34"/>
      <c r="I6" s="34"/>
      <c r="J6" s="34"/>
      <c r="K6" s="34"/>
      <c r="L6" s="47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30" customHeight="1">
      <c r="A7" s="34"/>
      <c r="B7" s="35"/>
      <c r="C7" s="34"/>
      <c r="D7" s="34"/>
      <c r="E7" s="220" t="s">
        <v>16</v>
      </c>
      <c r="F7" s="268"/>
      <c r="G7" s="268"/>
      <c r="H7" s="268"/>
      <c r="I7" s="34"/>
      <c r="J7" s="34"/>
      <c r="K7" s="34"/>
      <c r="L7" s="47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0.199999999999999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47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5"/>
      <c r="C9" s="34"/>
      <c r="D9" s="27" t="s">
        <v>17</v>
      </c>
      <c r="E9" s="34"/>
      <c r="F9" s="25" t="s">
        <v>1</v>
      </c>
      <c r="G9" s="34"/>
      <c r="H9" s="34"/>
      <c r="I9" s="27" t="s">
        <v>18</v>
      </c>
      <c r="J9" s="25" t="s">
        <v>1</v>
      </c>
      <c r="K9" s="34"/>
      <c r="L9" s="47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5"/>
      <c r="C10" s="34"/>
      <c r="D10" s="27" t="s">
        <v>19</v>
      </c>
      <c r="E10" s="34"/>
      <c r="F10" s="25" t="s">
        <v>20</v>
      </c>
      <c r="G10" s="34"/>
      <c r="H10" s="34"/>
      <c r="I10" s="27" t="s">
        <v>21</v>
      </c>
      <c r="J10" s="60" t="str">
        <f>'Rekapitulácia stavby'!AN8</f>
        <v>23. 7. 2021</v>
      </c>
      <c r="K10" s="34"/>
      <c r="L10" s="47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47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5"/>
      <c r="C12" s="34"/>
      <c r="D12" s="27" t="s">
        <v>23</v>
      </c>
      <c r="E12" s="34"/>
      <c r="F12" s="34"/>
      <c r="G12" s="34"/>
      <c r="H12" s="34"/>
      <c r="I12" s="27" t="s">
        <v>24</v>
      </c>
      <c r="J12" s="25" t="s">
        <v>1</v>
      </c>
      <c r="K12" s="34"/>
      <c r="L12" s="47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5"/>
      <c r="C13" s="34"/>
      <c r="D13" s="34"/>
      <c r="E13" s="25" t="s">
        <v>25</v>
      </c>
      <c r="F13" s="34"/>
      <c r="G13" s="34"/>
      <c r="H13" s="34"/>
      <c r="I13" s="27" t="s">
        <v>26</v>
      </c>
      <c r="J13" s="25" t="s">
        <v>1</v>
      </c>
      <c r="K13" s="34"/>
      <c r="L13" s="47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47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5"/>
      <c r="C15" s="34"/>
      <c r="D15" s="27" t="s">
        <v>27</v>
      </c>
      <c r="E15" s="34"/>
      <c r="F15" s="34"/>
      <c r="G15" s="34"/>
      <c r="H15" s="34"/>
      <c r="I15" s="27" t="s">
        <v>24</v>
      </c>
      <c r="J15" s="28" t="str">
        <f>'Rekapitulácia stavby'!AN13</f>
        <v>Vyplň údaj</v>
      </c>
      <c r="K15" s="34"/>
      <c r="L15" s="47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5"/>
      <c r="C16" s="34"/>
      <c r="D16" s="34"/>
      <c r="E16" s="269" t="str">
        <f>'Rekapitulácia stavby'!E14</f>
        <v>Vyplň údaj</v>
      </c>
      <c r="F16" s="247"/>
      <c r="G16" s="247"/>
      <c r="H16" s="247"/>
      <c r="I16" s="27" t="s">
        <v>26</v>
      </c>
      <c r="J16" s="28" t="str">
        <f>'Rekapitulácia stavby'!AN14</f>
        <v>Vyplň údaj</v>
      </c>
      <c r="K16" s="34"/>
      <c r="L16" s="47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47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5"/>
      <c r="C18" s="34"/>
      <c r="D18" s="27" t="s">
        <v>29</v>
      </c>
      <c r="E18" s="34"/>
      <c r="F18" s="34"/>
      <c r="G18" s="34"/>
      <c r="H18" s="34"/>
      <c r="I18" s="27" t="s">
        <v>24</v>
      </c>
      <c r="J18" s="25" t="str">
        <f>IF('Rekapitulácia stavby'!AN16="","",'Rekapitulácia stavby'!AN16)</f>
        <v/>
      </c>
      <c r="K18" s="34"/>
      <c r="L18" s="47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5"/>
      <c r="C19" s="34"/>
      <c r="D19" s="34"/>
      <c r="E19" s="25" t="str">
        <f>IF('Rekapitulácia stavby'!E17="","",'Rekapitulácia stavby'!E17)</f>
        <v xml:space="preserve"> </v>
      </c>
      <c r="F19" s="34"/>
      <c r="G19" s="34"/>
      <c r="H19" s="34"/>
      <c r="I19" s="27" t="s">
        <v>26</v>
      </c>
      <c r="J19" s="25" t="str">
        <f>IF('Rekapitulácia stavby'!AN17="","",'Rekapitulácia stavby'!AN17)</f>
        <v/>
      </c>
      <c r="K19" s="34"/>
      <c r="L19" s="47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47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5"/>
      <c r="C21" s="34"/>
      <c r="D21" s="27" t="s">
        <v>32</v>
      </c>
      <c r="E21" s="34"/>
      <c r="F21" s="34"/>
      <c r="G21" s="34"/>
      <c r="H21" s="34"/>
      <c r="I21" s="27" t="s">
        <v>24</v>
      </c>
      <c r="J21" s="25" t="str">
        <f>IF('Rekapitulácia stavby'!AN19="","",'Rekapitulácia stavby'!AN19)</f>
        <v/>
      </c>
      <c r="K21" s="34"/>
      <c r="L21" s="47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5"/>
      <c r="C22" s="34"/>
      <c r="D22" s="34"/>
      <c r="E22" s="25" t="str">
        <f>IF('Rekapitulácia stavby'!E20="","",'Rekapitulácia stavby'!E20)</f>
        <v xml:space="preserve"> </v>
      </c>
      <c r="F22" s="34"/>
      <c r="G22" s="34"/>
      <c r="H22" s="34"/>
      <c r="I22" s="27" t="s">
        <v>26</v>
      </c>
      <c r="J22" s="25" t="str">
        <f>IF('Rekapitulácia stavby'!AN20="","",'Rekapitulácia stavby'!AN20)</f>
        <v/>
      </c>
      <c r="K22" s="34"/>
      <c r="L22" s="47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47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5"/>
      <c r="C24" s="34"/>
      <c r="D24" s="27" t="s">
        <v>33</v>
      </c>
      <c r="E24" s="34"/>
      <c r="F24" s="34"/>
      <c r="G24" s="34"/>
      <c r="H24" s="34"/>
      <c r="I24" s="34"/>
      <c r="J24" s="34"/>
      <c r="K24" s="34"/>
      <c r="L24" s="47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16.5" customHeight="1">
      <c r="A25" s="106"/>
      <c r="B25" s="107"/>
      <c r="C25" s="106"/>
      <c r="D25" s="106"/>
      <c r="E25" s="252" t="s">
        <v>1</v>
      </c>
      <c r="F25" s="252"/>
      <c r="G25" s="252"/>
      <c r="H25" s="252"/>
      <c r="I25" s="106"/>
      <c r="J25" s="106"/>
      <c r="K25" s="106"/>
      <c r="L25" s="108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</row>
    <row r="26" spans="1:31" s="2" customFormat="1" ht="6.9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47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" customHeight="1">
      <c r="A27" s="34"/>
      <c r="B27" s="35"/>
      <c r="C27" s="34"/>
      <c r="D27" s="71"/>
      <c r="E27" s="71"/>
      <c r="F27" s="71"/>
      <c r="G27" s="71"/>
      <c r="H27" s="71"/>
      <c r="I27" s="71"/>
      <c r="J27" s="71"/>
      <c r="K27" s="71"/>
      <c r="L27" s="47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4.4" customHeight="1">
      <c r="A28" s="34"/>
      <c r="B28" s="35"/>
      <c r="C28" s="34"/>
      <c r="D28" s="25" t="s">
        <v>93</v>
      </c>
      <c r="E28" s="34"/>
      <c r="F28" s="34"/>
      <c r="G28" s="34"/>
      <c r="H28" s="34"/>
      <c r="I28" s="34"/>
      <c r="J28" s="33">
        <f>J94</f>
        <v>0</v>
      </c>
      <c r="K28" s="34"/>
      <c r="L28" s="47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14.4" customHeight="1">
      <c r="A29" s="34"/>
      <c r="B29" s="35"/>
      <c r="C29" s="34"/>
      <c r="D29" s="32" t="s">
        <v>86</v>
      </c>
      <c r="E29" s="34"/>
      <c r="F29" s="34"/>
      <c r="G29" s="34"/>
      <c r="H29" s="34"/>
      <c r="I29" s="34"/>
      <c r="J29" s="33">
        <f>J106</f>
        <v>0</v>
      </c>
      <c r="K29" s="34"/>
      <c r="L29" s="47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5"/>
      <c r="C30" s="34"/>
      <c r="D30" s="109" t="s">
        <v>36</v>
      </c>
      <c r="E30" s="34"/>
      <c r="F30" s="34"/>
      <c r="G30" s="34"/>
      <c r="H30" s="34"/>
      <c r="I30" s="34"/>
      <c r="J30" s="76">
        <f>ROUND(J28 + J29, 2)</f>
        <v>0</v>
      </c>
      <c r="K30" s="34"/>
      <c r="L30" s="47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5"/>
      <c r="C31" s="34"/>
      <c r="D31" s="71"/>
      <c r="E31" s="71"/>
      <c r="F31" s="71"/>
      <c r="G31" s="71"/>
      <c r="H31" s="71"/>
      <c r="I31" s="71"/>
      <c r="J31" s="71"/>
      <c r="K31" s="71"/>
      <c r="L31" s="47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5"/>
      <c r="C32" s="34"/>
      <c r="D32" s="34"/>
      <c r="E32" s="34"/>
      <c r="F32" s="38" t="s">
        <v>38</v>
      </c>
      <c r="G32" s="34"/>
      <c r="H32" s="34"/>
      <c r="I32" s="38" t="s">
        <v>37</v>
      </c>
      <c r="J32" s="38" t="s">
        <v>39</v>
      </c>
      <c r="K32" s="34"/>
      <c r="L32" s="47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5"/>
      <c r="C33" s="34"/>
      <c r="D33" s="110" t="s">
        <v>40</v>
      </c>
      <c r="E33" s="40" t="s">
        <v>41</v>
      </c>
      <c r="F33" s="111">
        <f>ROUND((SUM(BE106:BE113) + SUM(BE131:BE320)),  2)</f>
        <v>0</v>
      </c>
      <c r="G33" s="112"/>
      <c r="H33" s="112"/>
      <c r="I33" s="113">
        <v>0.2</v>
      </c>
      <c r="J33" s="111">
        <f>ROUND(((SUM(BE106:BE113) + SUM(BE131:BE320))*I33),  2)</f>
        <v>0</v>
      </c>
      <c r="K33" s="34"/>
      <c r="L33" s="47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5"/>
      <c r="C34" s="34"/>
      <c r="D34" s="34"/>
      <c r="E34" s="40" t="s">
        <v>42</v>
      </c>
      <c r="F34" s="111">
        <f>ROUND((SUM(BF106:BF113) + SUM(BF131:BF320)),  2)</f>
        <v>0</v>
      </c>
      <c r="G34" s="112"/>
      <c r="H34" s="112"/>
      <c r="I34" s="113">
        <v>0.2</v>
      </c>
      <c r="J34" s="111">
        <f>ROUND(((SUM(BF106:BF113) + SUM(BF131:BF320))*I34),  2)</f>
        <v>0</v>
      </c>
      <c r="K34" s="34"/>
      <c r="L34" s="47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5"/>
      <c r="C35" s="34"/>
      <c r="D35" s="34"/>
      <c r="E35" s="27" t="s">
        <v>43</v>
      </c>
      <c r="F35" s="114">
        <f>ROUND((SUM(BG106:BG113) + SUM(BG131:BG320)),  2)</f>
        <v>0</v>
      </c>
      <c r="G35" s="34"/>
      <c r="H35" s="34"/>
      <c r="I35" s="115">
        <v>0.2</v>
      </c>
      <c r="J35" s="114">
        <f>0</f>
        <v>0</v>
      </c>
      <c r="K35" s="34"/>
      <c r="L35" s="47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5"/>
      <c r="C36" s="34"/>
      <c r="D36" s="34"/>
      <c r="E36" s="27" t="s">
        <v>44</v>
      </c>
      <c r="F36" s="114">
        <f>ROUND((SUM(BH106:BH113) + SUM(BH131:BH320)),  2)</f>
        <v>0</v>
      </c>
      <c r="G36" s="34"/>
      <c r="H36" s="34"/>
      <c r="I36" s="115">
        <v>0.2</v>
      </c>
      <c r="J36" s="114">
        <f>0</f>
        <v>0</v>
      </c>
      <c r="K36" s="34"/>
      <c r="L36" s="47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5"/>
      <c r="C37" s="34"/>
      <c r="D37" s="34"/>
      <c r="E37" s="40" t="s">
        <v>45</v>
      </c>
      <c r="F37" s="111">
        <f>ROUND((SUM(BI106:BI113) + SUM(BI131:BI320)),  2)</f>
        <v>0</v>
      </c>
      <c r="G37" s="112"/>
      <c r="H37" s="112"/>
      <c r="I37" s="113">
        <v>0</v>
      </c>
      <c r="J37" s="111">
        <f>0</f>
        <v>0</v>
      </c>
      <c r="K37" s="34"/>
      <c r="L37" s="47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47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5"/>
      <c r="C39" s="103"/>
      <c r="D39" s="116" t="s">
        <v>46</v>
      </c>
      <c r="E39" s="65"/>
      <c r="F39" s="65"/>
      <c r="G39" s="117" t="s">
        <v>47</v>
      </c>
      <c r="H39" s="118" t="s">
        <v>48</v>
      </c>
      <c r="I39" s="65"/>
      <c r="J39" s="119">
        <f>SUM(J30:J37)</f>
        <v>0</v>
      </c>
      <c r="K39" s="120"/>
      <c r="L39" s="47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47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7"/>
      <c r="D50" s="48" t="s">
        <v>49</v>
      </c>
      <c r="E50" s="49"/>
      <c r="F50" s="49"/>
      <c r="G50" s="48" t="s">
        <v>50</v>
      </c>
      <c r="H50" s="49"/>
      <c r="I50" s="49"/>
      <c r="J50" s="49"/>
      <c r="K50" s="49"/>
      <c r="L50" s="47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5"/>
      <c r="C61" s="34"/>
      <c r="D61" s="50" t="s">
        <v>51</v>
      </c>
      <c r="E61" s="37"/>
      <c r="F61" s="121" t="s">
        <v>52</v>
      </c>
      <c r="G61" s="50" t="s">
        <v>51</v>
      </c>
      <c r="H61" s="37"/>
      <c r="I61" s="37"/>
      <c r="J61" s="122" t="s">
        <v>52</v>
      </c>
      <c r="K61" s="37"/>
      <c r="L61" s="47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5"/>
      <c r="C65" s="34"/>
      <c r="D65" s="48" t="s">
        <v>53</v>
      </c>
      <c r="E65" s="51"/>
      <c r="F65" s="51"/>
      <c r="G65" s="48" t="s">
        <v>54</v>
      </c>
      <c r="H65" s="51"/>
      <c r="I65" s="51"/>
      <c r="J65" s="51"/>
      <c r="K65" s="51"/>
      <c r="L65" s="47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5"/>
      <c r="C76" s="34"/>
      <c r="D76" s="50" t="s">
        <v>51</v>
      </c>
      <c r="E76" s="37"/>
      <c r="F76" s="121" t="s">
        <v>52</v>
      </c>
      <c r="G76" s="50" t="s">
        <v>51</v>
      </c>
      <c r="H76" s="37"/>
      <c r="I76" s="37"/>
      <c r="J76" s="122" t="s">
        <v>52</v>
      </c>
      <c r="K76" s="37"/>
      <c r="L76" s="47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1" t="s">
        <v>94</v>
      </c>
      <c r="D82" s="34"/>
      <c r="E82" s="34"/>
      <c r="F82" s="34"/>
      <c r="G82" s="34"/>
      <c r="H82" s="34"/>
      <c r="I82" s="34"/>
      <c r="J82" s="34"/>
      <c r="K82" s="34"/>
      <c r="L82" s="47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47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7" t="s">
        <v>15</v>
      </c>
      <c r="D84" s="34"/>
      <c r="E84" s="34"/>
      <c r="F84" s="34"/>
      <c r="G84" s="34"/>
      <c r="H84" s="34"/>
      <c r="I84" s="34"/>
      <c r="J84" s="34"/>
      <c r="K84" s="34"/>
      <c r="L84" s="47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30" customHeight="1">
      <c r="A85" s="34"/>
      <c r="B85" s="35"/>
      <c r="C85" s="34"/>
      <c r="D85" s="34"/>
      <c r="E85" s="220" t="str">
        <f>E7</f>
        <v>Oprava fasády a výmenu klamp. častí na budovách „D, „E a „G zo strany školského dvora SPŠ elektrotechnickej</v>
      </c>
      <c r="F85" s="268"/>
      <c r="G85" s="268"/>
      <c r="H85" s="268"/>
      <c r="I85" s="34"/>
      <c r="J85" s="34"/>
      <c r="K85" s="34"/>
      <c r="L85" s="47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6.9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47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2" customHeight="1">
      <c r="A87" s="34"/>
      <c r="B87" s="35"/>
      <c r="C87" s="27" t="s">
        <v>19</v>
      </c>
      <c r="D87" s="34"/>
      <c r="E87" s="34"/>
      <c r="F87" s="25" t="str">
        <f>F10</f>
        <v>Komenského 44, Košice</v>
      </c>
      <c r="G87" s="34"/>
      <c r="H87" s="34"/>
      <c r="I87" s="27" t="s">
        <v>21</v>
      </c>
      <c r="J87" s="60" t="str">
        <f>IF(J10="","",J10)</f>
        <v>23. 7. 2021</v>
      </c>
      <c r="K87" s="34"/>
      <c r="L87" s="47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47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5.15" customHeight="1">
      <c r="A89" s="34"/>
      <c r="B89" s="35"/>
      <c r="C89" s="27" t="s">
        <v>23</v>
      </c>
      <c r="D89" s="34"/>
      <c r="E89" s="34"/>
      <c r="F89" s="25" t="str">
        <f>E13</f>
        <v xml:space="preserve"> SPŠ elektrotechnická, Komenského 44, 04001 Košice</v>
      </c>
      <c r="G89" s="34"/>
      <c r="H89" s="34"/>
      <c r="I89" s="27" t="s">
        <v>29</v>
      </c>
      <c r="J89" s="30" t="str">
        <f>E19</f>
        <v xml:space="preserve"> </v>
      </c>
      <c r="K89" s="34"/>
      <c r="L89" s="47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15" customHeight="1">
      <c r="A90" s="34"/>
      <c r="B90" s="35"/>
      <c r="C90" s="27" t="s">
        <v>27</v>
      </c>
      <c r="D90" s="34"/>
      <c r="E90" s="34"/>
      <c r="F90" s="25" t="str">
        <f>IF(E16="","",E16)</f>
        <v>Vyplň údaj</v>
      </c>
      <c r="G90" s="34"/>
      <c r="H90" s="34"/>
      <c r="I90" s="27" t="s">
        <v>32</v>
      </c>
      <c r="J90" s="30" t="str">
        <f>E22</f>
        <v xml:space="preserve"> </v>
      </c>
      <c r="K90" s="34"/>
      <c r="L90" s="47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0.35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47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9.25" customHeight="1">
      <c r="A92" s="34"/>
      <c r="B92" s="35"/>
      <c r="C92" s="123" t="s">
        <v>95</v>
      </c>
      <c r="D92" s="103"/>
      <c r="E92" s="103"/>
      <c r="F92" s="103"/>
      <c r="G92" s="103"/>
      <c r="H92" s="103"/>
      <c r="I92" s="103"/>
      <c r="J92" s="124" t="s">
        <v>96</v>
      </c>
      <c r="K92" s="103"/>
      <c r="L92" s="47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47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2.8" customHeight="1">
      <c r="A94" s="34"/>
      <c r="B94" s="35"/>
      <c r="C94" s="125" t="s">
        <v>97</v>
      </c>
      <c r="D94" s="34"/>
      <c r="E94" s="34"/>
      <c r="F94" s="34"/>
      <c r="G94" s="34"/>
      <c r="H94" s="34"/>
      <c r="I94" s="34"/>
      <c r="J94" s="76">
        <f>J131</f>
        <v>0</v>
      </c>
      <c r="K94" s="34"/>
      <c r="L94" s="47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7" t="s">
        <v>98</v>
      </c>
    </row>
    <row r="95" spans="1:47" s="9" customFormat="1" ht="24.9" customHeight="1">
      <c r="B95" s="126"/>
      <c r="D95" s="127" t="s">
        <v>99</v>
      </c>
      <c r="E95" s="128"/>
      <c r="F95" s="128"/>
      <c r="G95" s="128"/>
      <c r="H95" s="128"/>
      <c r="I95" s="128"/>
      <c r="J95" s="129">
        <f>J132</f>
        <v>0</v>
      </c>
      <c r="L95" s="126"/>
    </row>
    <row r="96" spans="1:47" s="10" customFormat="1" ht="19.95" customHeight="1">
      <c r="B96" s="130"/>
      <c r="D96" s="131" t="s">
        <v>100</v>
      </c>
      <c r="E96" s="132"/>
      <c r="F96" s="132"/>
      <c r="G96" s="132"/>
      <c r="H96" s="132"/>
      <c r="I96" s="132"/>
      <c r="J96" s="133">
        <f>J133</f>
        <v>0</v>
      </c>
      <c r="L96" s="130"/>
    </row>
    <row r="97" spans="1:65" s="10" customFormat="1" ht="19.95" customHeight="1">
      <c r="B97" s="130"/>
      <c r="D97" s="131" t="s">
        <v>101</v>
      </c>
      <c r="E97" s="132"/>
      <c r="F97" s="132"/>
      <c r="G97" s="132"/>
      <c r="H97" s="132"/>
      <c r="I97" s="132"/>
      <c r="J97" s="133">
        <f>J138</f>
        <v>0</v>
      </c>
      <c r="L97" s="130"/>
    </row>
    <row r="98" spans="1:65" s="10" customFormat="1" ht="19.95" customHeight="1">
      <c r="B98" s="130"/>
      <c r="D98" s="131" t="s">
        <v>102</v>
      </c>
      <c r="E98" s="132"/>
      <c r="F98" s="132"/>
      <c r="G98" s="132"/>
      <c r="H98" s="132"/>
      <c r="I98" s="132"/>
      <c r="J98" s="133">
        <f>J190</f>
        <v>0</v>
      </c>
      <c r="L98" s="130"/>
    </row>
    <row r="99" spans="1:65" s="10" customFormat="1" ht="19.95" customHeight="1">
      <c r="B99" s="130"/>
      <c r="D99" s="131" t="s">
        <v>103</v>
      </c>
      <c r="E99" s="132"/>
      <c r="F99" s="132"/>
      <c r="G99" s="132"/>
      <c r="H99" s="132"/>
      <c r="I99" s="132"/>
      <c r="J99" s="133">
        <f>J259</f>
        <v>0</v>
      </c>
      <c r="L99" s="130"/>
    </row>
    <row r="100" spans="1:65" s="9" customFormat="1" ht="24.9" customHeight="1">
      <c r="B100" s="126"/>
      <c r="D100" s="127" t="s">
        <v>104</v>
      </c>
      <c r="E100" s="128"/>
      <c r="F100" s="128"/>
      <c r="G100" s="128"/>
      <c r="H100" s="128"/>
      <c r="I100" s="128"/>
      <c r="J100" s="129">
        <f>J261</f>
        <v>0</v>
      </c>
      <c r="L100" s="126"/>
    </row>
    <row r="101" spans="1:65" s="10" customFormat="1" ht="19.95" customHeight="1">
      <c r="B101" s="130"/>
      <c r="D101" s="131" t="s">
        <v>105</v>
      </c>
      <c r="E101" s="132"/>
      <c r="F101" s="132"/>
      <c r="G101" s="132"/>
      <c r="H101" s="132"/>
      <c r="I101" s="132"/>
      <c r="J101" s="133">
        <f>J262</f>
        <v>0</v>
      </c>
      <c r="L101" s="130"/>
    </row>
    <row r="102" spans="1:65" s="10" customFormat="1" ht="19.95" customHeight="1">
      <c r="B102" s="130"/>
      <c r="D102" s="131" t="s">
        <v>106</v>
      </c>
      <c r="E102" s="132"/>
      <c r="F102" s="132"/>
      <c r="G102" s="132"/>
      <c r="H102" s="132"/>
      <c r="I102" s="132"/>
      <c r="J102" s="133">
        <f>J274</f>
        <v>0</v>
      </c>
      <c r="L102" s="130"/>
    </row>
    <row r="103" spans="1:65" s="10" customFormat="1" ht="19.95" customHeight="1">
      <c r="B103" s="130"/>
      <c r="D103" s="131" t="s">
        <v>107</v>
      </c>
      <c r="E103" s="132"/>
      <c r="F103" s="132"/>
      <c r="G103" s="132"/>
      <c r="H103" s="132"/>
      <c r="I103" s="132"/>
      <c r="J103" s="133">
        <f>J310</f>
        <v>0</v>
      </c>
      <c r="L103" s="130"/>
    </row>
    <row r="104" spans="1:65" s="2" customFormat="1" ht="21.75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47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65" s="2" customFormat="1" ht="6.9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47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65" s="2" customFormat="1" ht="29.25" customHeight="1">
      <c r="A106" s="34"/>
      <c r="B106" s="35"/>
      <c r="C106" s="125" t="s">
        <v>108</v>
      </c>
      <c r="D106" s="34"/>
      <c r="E106" s="34"/>
      <c r="F106" s="34"/>
      <c r="G106" s="34"/>
      <c r="H106" s="34"/>
      <c r="I106" s="34"/>
      <c r="J106" s="134">
        <f>ROUND(J107 + J108 + J109 + J110 + J111 + J112,2)</f>
        <v>0</v>
      </c>
      <c r="K106" s="34"/>
      <c r="L106" s="47"/>
      <c r="N106" s="135" t="s">
        <v>40</v>
      </c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65" s="2" customFormat="1" ht="18" customHeight="1">
      <c r="A107" s="34"/>
      <c r="B107" s="136"/>
      <c r="C107" s="137"/>
      <c r="D107" s="240" t="s">
        <v>109</v>
      </c>
      <c r="E107" s="270"/>
      <c r="F107" s="270"/>
      <c r="G107" s="137"/>
      <c r="H107" s="137"/>
      <c r="I107" s="137"/>
      <c r="J107" s="94">
        <v>0</v>
      </c>
      <c r="K107" s="137"/>
      <c r="L107" s="139"/>
      <c r="M107" s="140"/>
      <c r="N107" s="141" t="s">
        <v>42</v>
      </c>
      <c r="O107" s="140"/>
      <c r="P107" s="140"/>
      <c r="Q107" s="140"/>
      <c r="R107" s="140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110</v>
      </c>
      <c r="AZ107" s="140"/>
      <c r="BA107" s="140"/>
      <c r="BB107" s="140"/>
      <c r="BC107" s="140"/>
      <c r="BD107" s="140"/>
      <c r="BE107" s="143">
        <f t="shared" ref="BE107:BE112" si="0">IF(N107="základná",J107,0)</f>
        <v>0</v>
      </c>
      <c r="BF107" s="143">
        <f t="shared" ref="BF107:BF112" si="1">IF(N107="znížená",J107,0)</f>
        <v>0</v>
      </c>
      <c r="BG107" s="143">
        <f t="shared" ref="BG107:BG112" si="2">IF(N107="zákl. prenesená",J107,0)</f>
        <v>0</v>
      </c>
      <c r="BH107" s="143">
        <f t="shared" ref="BH107:BH112" si="3">IF(N107="zníž. prenesená",J107,0)</f>
        <v>0</v>
      </c>
      <c r="BI107" s="143">
        <f t="shared" ref="BI107:BI112" si="4">IF(N107="nulová",J107,0)</f>
        <v>0</v>
      </c>
      <c r="BJ107" s="142" t="s">
        <v>111</v>
      </c>
      <c r="BK107" s="140"/>
      <c r="BL107" s="140"/>
      <c r="BM107" s="140"/>
    </row>
    <row r="108" spans="1:65" s="2" customFormat="1" ht="18" customHeight="1">
      <c r="A108" s="34"/>
      <c r="B108" s="136"/>
      <c r="C108" s="137"/>
      <c r="D108" s="240" t="s">
        <v>112</v>
      </c>
      <c r="E108" s="270"/>
      <c r="F108" s="270"/>
      <c r="G108" s="137"/>
      <c r="H108" s="137"/>
      <c r="I108" s="137"/>
      <c r="J108" s="94">
        <v>0</v>
      </c>
      <c r="K108" s="137"/>
      <c r="L108" s="139"/>
      <c r="M108" s="140"/>
      <c r="N108" s="141" t="s">
        <v>42</v>
      </c>
      <c r="O108" s="140"/>
      <c r="P108" s="140"/>
      <c r="Q108" s="140"/>
      <c r="R108" s="140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110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111</v>
      </c>
      <c r="BK108" s="140"/>
      <c r="BL108" s="140"/>
      <c r="BM108" s="140"/>
    </row>
    <row r="109" spans="1:65" s="2" customFormat="1" ht="18" customHeight="1">
      <c r="A109" s="34"/>
      <c r="B109" s="136"/>
      <c r="C109" s="137"/>
      <c r="D109" s="240" t="s">
        <v>113</v>
      </c>
      <c r="E109" s="270"/>
      <c r="F109" s="270"/>
      <c r="G109" s="137"/>
      <c r="H109" s="137"/>
      <c r="I109" s="137"/>
      <c r="J109" s="94"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110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111</v>
      </c>
      <c r="BK109" s="140"/>
      <c r="BL109" s="140"/>
      <c r="BM109" s="140"/>
    </row>
    <row r="110" spans="1:65" s="2" customFormat="1" ht="18" customHeight="1">
      <c r="A110" s="34"/>
      <c r="B110" s="136"/>
      <c r="C110" s="137"/>
      <c r="D110" s="240" t="s">
        <v>114</v>
      </c>
      <c r="E110" s="270"/>
      <c r="F110" s="270"/>
      <c r="G110" s="137"/>
      <c r="H110" s="137"/>
      <c r="I110" s="137"/>
      <c r="J110" s="94">
        <v>0</v>
      </c>
      <c r="K110" s="137"/>
      <c r="L110" s="139"/>
      <c r="M110" s="140"/>
      <c r="N110" s="141" t="s">
        <v>42</v>
      </c>
      <c r="O110" s="140"/>
      <c r="P110" s="140"/>
      <c r="Q110" s="140"/>
      <c r="R110" s="140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110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111</v>
      </c>
      <c r="BK110" s="140"/>
      <c r="BL110" s="140"/>
      <c r="BM110" s="140"/>
    </row>
    <row r="111" spans="1:65" s="2" customFormat="1" ht="18" customHeight="1">
      <c r="A111" s="34"/>
      <c r="B111" s="136"/>
      <c r="C111" s="137"/>
      <c r="D111" s="240" t="s">
        <v>115</v>
      </c>
      <c r="E111" s="270"/>
      <c r="F111" s="270"/>
      <c r="G111" s="137"/>
      <c r="H111" s="137"/>
      <c r="I111" s="137"/>
      <c r="J111" s="94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110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111</v>
      </c>
      <c r="BK111" s="140"/>
      <c r="BL111" s="140"/>
      <c r="BM111" s="140"/>
    </row>
    <row r="112" spans="1:65" s="2" customFormat="1" ht="18" customHeight="1">
      <c r="A112" s="34"/>
      <c r="B112" s="136"/>
      <c r="C112" s="137"/>
      <c r="D112" s="138" t="s">
        <v>116</v>
      </c>
      <c r="E112" s="137"/>
      <c r="F112" s="137"/>
      <c r="G112" s="137"/>
      <c r="H112" s="137"/>
      <c r="I112" s="137"/>
      <c r="J112" s="94">
        <f>ROUND(J28*T112,2)</f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117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111</v>
      </c>
      <c r="BK112" s="140"/>
      <c r="BL112" s="140"/>
      <c r="BM112" s="140"/>
    </row>
    <row r="113" spans="1:31" s="2" customFormat="1" ht="10.199999999999999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47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31" s="2" customFormat="1" ht="29.25" customHeight="1">
      <c r="A114" s="34"/>
      <c r="B114" s="35"/>
      <c r="C114" s="102" t="s">
        <v>91</v>
      </c>
      <c r="D114" s="103"/>
      <c r="E114" s="103"/>
      <c r="F114" s="103"/>
      <c r="G114" s="103"/>
      <c r="H114" s="103"/>
      <c r="I114" s="103"/>
      <c r="J114" s="104">
        <f>ROUND(J94+J106,2)</f>
        <v>0</v>
      </c>
      <c r="K114" s="103"/>
      <c r="L114" s="47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31" s="2" customFormat="1" ht="6.9" customHeight="1">
      <c r="A115" s="34"/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47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9" spans="1:31" s="2" customFormat="1" ht="6.9" customHeight="1">
      <c r="A119" s="34"/>
      <c r="B119" s="54"/>
      <c r="C119" s="55"/>
      <c r="D119" s="55"/>
      <c r="E119" s="55"/>
      <c r="F119" s="55"/>
      <c r="G119" s="55"/>
      <c r="H119" s="55"/>
      <c r="I119" s="55"/>
      <c r="J119" s="55"/>
      <c r="K119" s="55"/>
      <c r="L119" s="47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24.9" customHeight="1">
      <c r="A120" s="34"/>
      <c r="B120" s="35"/>
      <c r="C120" s="21" t="s">
        <v>118</v>
      </c>
      <c r="D120" s="34"/>
      <c r="E120" s="34"/>
      <c r="F120" s="34"/>
      <c r="G120" s="34"/>
      <c r="H120" s="34"/>
      <c r="I120" s="34"/>
      <c r="J120" s="34"/>
      <c r="K120" s="34"/>
      <c r="L120" s="47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6.9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47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2" customHeight="1">
      <c r="A122" s="34"/>
      <c r="B122" s="35"/>
      <c r="C122" s="27" t="s">
        <v>15</v>
      </c>
      <c r="D122" s="34"/>
      <c r="E122" s="34"/>
      <c r="F122" s="34"/>
      <c r="G122" s="34"/>
      <c r="H122" s="34"/>
      <c r="I122" s="34"/>
      <c r="J122" s="34"/>
      <c r="K122" s="34"/>
      <c r="L122" s="47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30" customHeight="1">
      <c r="A123" s="34"/>
      <c r="B123" s="35"/>
      <c r="C123" s="34"/>
      <c r="D123" s="34"/>
      <c r="E123" s="220" t="str">
        <f>E7</f>
        <v>Oprava fasády a výmenu klamp. častí na budovách „D, „E a „G zo strany školského dvora SPŠ elektrotechnickej</v>
      </c>
      <c r="F123" s="268"/>
      <c r="G123" s="268"/>
      <c r="H123" s="268"/>
      <c r="I123" s="34"/>
      <c r="J123" s="34"/>
      <c r="K123" s="34"/>
      <c r="L123" s="47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6.9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47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2" customHeight="1">
      <c r="A125" s="34"/>
      <c r="B125" s="35"/>
      <c r="C125" s="27" t="s">
        <v>19</v>
      </c>
      <c r="D125" s="34"/>
      <c r="E125" s="34"/>
      <c r="F125" s="25" t="str">
        <f>F10</f>
        <v>Komenského 44, Košice</v>
      </c>
      <c r="G125" s="34"/>
      <c r="H125" s="34"/>
      <c r="I125" s="27" t="s">
        <v>21</v>
      </c>
      <c r="J125" s="60" t="str">
        <f>IF(J10="","",J10)</f>
        <v>23. 7. 2021</v>
      </c>
      <c r="K125" s="34"/>
      <c r="L125" s="47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6.9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47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15" customHeight="1">
      <c r="A127" s="34"/>
      <c r="B127" s="35"/>
      <c r="C127" s="27" t="s">
        <v>23</v>
      </c>
      <c r="D127" s="34"/>
      <c r="E127" s="34"/>
      <c r="F127" s="25" t="str">
        <f>E13</f>
        <v xml:space="preserve"> SPŠ elektrotechnická, Komenského 44, 04001 Košice</v>
      </c>
      <c r="G127" s="34"/>
      <c r="H127" s="34"/>
      <c r="I127" s="27" t="s">
        <v>29</v>
      </c>
      <c r="J127" s="30" t="str">
        <f>E19</f>
        <v xml:space="preserve"> </v>
      </c>
      <c r="K127" s="34"/>
      <c r="L127" s="47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5.15" customHeight="1">
      <c r="A128" s="34"/>
      <c r="B128" s="35"/>
      <c r="C128" s="27" t="s">
        <v>27</v>
      </c>
      <c r="D128" s="34"/>
      <c r="E128" s="34"/>
      <c r="F128" s="25" t="str">
        <f>IF(E16="","",E16)</f>
        <v>Vyplň údaj</v>
      </c>
      <c r="G128" s="34"/>
      <c r="H128" s="34"/>
      <c r="I128" s="27" t="s">
        <v>32</v>
      </c>
      <c r="J128" s="30" t="str">
        <f>E22</f>
        <v xml:space="preserve"> </v>
      </c>
      <c r="K128" s="34"/>
      <c r="L128" s="47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10.35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47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11" customFormat="1" ht="29.25" customHeight="1">
      <c r="A130" s="144"/>
      <c r="B130" s="145"/>
      <c r="C130" s="146" t="s">
        <v>119</v>
      </c>
      <c r="D130" s="147" t="s">
        <v>61</v>
      </c>
      <c r="E130" s="147" t="s">
        <v>57</v>
      </c>
      <c r="F130" s="147" t="s">
        <v>58</v>
      </c>
      <c r="G130" s="147" t="s">
        <v>120</v>
      </c>
      <c r="H130" s="147" t="s">
        <v>121</v>
      </c>
      <c r="I130" s="147" t="s">
        <v>122</v>
      </c>
      <c r="J130" s="148" t="s">
        <v>96</v>
      </c>
      <c r="K130" s="149" t="s">
        <v>123</v>
      </c>
      <c r="L130" s="150"/>
      <c r="M130" s="67" t="s">
        <v>1</v>
      </c>
      <c r="N130" s="68" t="s">
        <v>40</v>
      </c>
      <c r="O130" s="68" t="s">
        <v>124</v>
      </c>
      <c r="P130" s="68" t="s">
        <v>125</v>
      </c>
      <c r="Q130" s="68" t="s">
        <v>126</v>
      </c>
      <c r="R130" s="68" t="s">
        <v>127</v>
      </c>
      <c r="S130" s="68" t="s">
        <v>128</v>
      </c>
      <c r="T130" s="69" t="s">
        <v>129</v>
      </c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</row>
    <row r="131" spans="1:65" s="2" customFormat="1" ht="22.8" customHeight="1">
      <c r="A131" s="34"/>
      <c r="B131" s="35"/>
      <c r="C131" s="74" t="s">
        <v>93</v>
      </c>
      <c r="D131" s="34"/>
      <c r="E131" s="34"/>
      <c r="F131" s="34"/>
      <c r="G131" s="34"/>
      <c r="H131" s="34"/>
      <c r="I131" s="34"/>
      <c r="J131" s="151">
        <f>BK131</f>
        <v>0</v>
      </c>
      <c r="K131" s="34"/>
      <c r="L131" s="35"/>
      <c r="M131" s="70"/>
      <c r="N131" s="61"/>
      <c r="O131" s="71"/>
      <c r="P131" s="152">
        <f>P132+P261</f>
        <v>0</v>
      </c>
      <c r="Q131" s="71"/>
      <c r="R131" s="152">
        <f>R132+R261</f>
        <v>59.269960839999996</v>
      </c>
      <c r="S131" s="71"/>
      <c r="T131" s="153">
        <f>T132+T261</f>
        <v>19.035367680000004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75</v>
      </c>
      <c r="AU131" s="17" t="s">
        <v>98</v>
      </c>
      <c r="BK131" s="154">
        <f>BK132+BK261</f>
        <v>0</v>
      </c>
    </row>
    <row r="132" spans="1:65" s="12" customFormat="1" ht="25.95" customHeight="1">
      <c r="B132" s="155"/>
      <c r="D132" s="156" t="s">
        <v>75</v>
      </c>
      <c r="E132" s="157" t="s">
        <v>130</v>
      </c>
      <c r="F132" s="157" t="s">
        <v>131</v>
      </c>
      <c r="I132" s="158"/>
      <c r="J132" s="159">
        <f>BK132</f>
        <v>0</v>
      </c>
      <c r="L132" s="155"/>
      <c r="M132" s="160"/>
      <c r="N132" s="161"/>
      <c r="O132" s="161"/>
      <c r="P132" s="162">
        <f>P133+P138+P190+P259</f>
        <v>0</v>
      </c>
      <c r="Q132" s="161"/>
      <c r="R132" s="162">
        <f>R133+R138+R190+R259</f>
        <v>57.513827689999999</v>
      </c>
      <c r="S132" s="161"/>
      <c r="T132" s="163">
        <f>T133+T138+T190+T259</f>
        <v>18.066971000000002</v>
      </c>
      <c r="AR132" s="156" t="s">
        <v>81</v>
      </c>
      <c r="AT132" s="164" t="s">
        <v>75</v>
      </c>
      <c r="AU132" s="164" t="s">
        <v>76</v>
      </c>
      <c r="AY132" s="156" t="s">
        <v>132</v>
      </c>
      <c r="BK132" s="165">
        <f>BK133+BK138+BK190+BK259</f>
        <v>0</v>
      </c>
    </row>
    <row r="133" spans="1:65" s="12" customFormat="1" ht="22.8" customHeight="1">
      <c r="B133" s="155"/>
      <c r="D133" s="156" t="s">
        <v>75</v>
      </c>
      <c r="E133" s="166" t="s">
        <v>111</v>
      </c>
      <c r="F133" s="166" t="s">
        <v>133</v>
      </c>
      <c r="I133" s="158"/>
      <c r="J133" s="167">
        <f>BK133</f>
        <v>0</v>
      </c>
      <c r="L133" s="155"/>
      <c r="M133" s="160"/>
      <c r="N133" s="161"/>
      <c r="O133" s="161"/>
      <c r="P133" s="162">
        <f>SUM(P134:P137)</f>
        <v>0</v>
      </c>
      <c r="Q133" s="161"/>
      <c r="R133" s="162">
        <f>SUM(R134:R137)</f>
        <v>0</v>
      </c>
      <c r="S133" s="161"/>
      <c r="T133" s="163">
        <f>SUM(T134:T137)</f>
        <v>0</v>
      </c>
      <c r="AR133" s="156" t="s">
        <v>81</v>
      </c>
      <c r="AT133" s="164" t="s">
        <v>75</v>
      </c>
      <c r="AU133" s="164" t="s">
        <v>81</v>
      </c>
      <c r="AY133" s="156" t="s">
        <v>132</v>
      </c>
      <c r="BK133" s="165">
        <f>SUM(BK134:BK137)</f>
        <v>0</v>
      </c>
    </row>
    <row r="134" spans="1:65" s="2" customFormat="1" ht="16.5" customHeight="1">
      <c r="A134" s="34"/>
      <c r="B134" s="136"/>
      <c r="C134" s="168" t="s">
        <v>81</v>
      </c>
      <c r="D134" s="168" t="s">
        <v>134</v>
      </c>
      <c r="E134" s="169" t="s">
        <v>135</v>
      </c>
      <c r="F134" s="170" t="s">
        <v>136</v>
      </c>
      <c r="G134" s="171" t="s">
        <v>137</v>
      </c>
      <c r="H134" s="172">
        <v>622.99900000000002</v>
      </c>
      <c r="I134" s="173"/>
      <c r="J134" s="174">
        <f>ROUND(I134*H134,2)</f>
        <v>0</v>
      </c>
      <c r="K134" s="175"/>
      <c r="L134" s="35"/>
      <c r="M134" s="176" t="s">
        <v>1</v>
      </c>
      <c r="N134" s="177" t="s">
        <v>42</v>
      </c>
      <c r="O134" s="63"/>
      <c r="P134" s="178">
        <f>O134*H134</f>
        <v>0</v>
      </c>
      <c r="Q134" s="178">
        <v>0</v>
      </c>
      <c r="R134" s="178">
        <f>Q134*H134</f>
        <v>0</v>
      </c>
      <c r="S134" s="178">
        <v>0</v>
      </c>
      <c r="T134" s="179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0" t="s">
        <v>138</v>
      </c>
      <c r="AT134" s="180" t="s">
        <v>134</v>
      </c>
      <c r="AU134" s="180" t="s">
        <v>111</v>
      </c>
      <c r="AY134" s="17" t="s">
        <v>132</v>
      </c>
      <c r="BE134" s="98">
        <f>IF(N134="základná",J134,0)</f>
        <v>0</v>
      </c>
      <c r="BF134" s="98">
        <f>IF(N134="znížená",J134,0)</f>
        <v>0</v>
      </c>
      <c r="BG134" s="98">
        <f>IF(N134="zákl. prenesená",J134,0)</f>
        <v>0</v>
      </c>
      <c r="BH134" s="98">
        <f>IF(N134="zníž. prenesená",J134,0)</f>
        <v>0</v>
      </c>
      <c r="BI134" s="98">
        <f>IF(N134="nulová",J134,0)</f>
        <v>0</v>
      </c>
      <c r="BJ134" s="17" t="s">
        <v>111</v>
      </c>
      <c r="BK134" s="98">
        <f>ROUND(I134*H134,2)</f>
        <v>0</v>
      </c>
      <c r="BL134" s="17" t="s">
        <v>138</v>
      </c>
      <c r="BM134" s="180" t="s">
        <v>139</v>
      </c>
    </row>
    <row r="135" spans="1:65" s="13" customFormat="1" ht="10.199999999999999">
      <c r="B135" s="181"/>
      <c r="D135" s="182" t="s">
        <v>140</v>
      </c>
      <c r="E135" s="183" t="s">
        <v>1</v>
      </c>
      <c r="F135" s="184" t="s">
        <v>141</v>
      </c>
      <c r="H135" s="185">
        <v>622.99900000000002</v>
      </c>
      <c r="I135" s="186"/>
      <c r="L135" s="181"/>
      <c r="M135" s="187"/>
      <c r="N135" s="188"/>
      <c r="O135" s="188"/>
      <c r="P135" s="188"/>
      <c r="Q135" s="188"/>
      <c r="R135" s="188"/>
      <c r="S135" s="188"/>
      <c r="T135" s="189"/>
      <c r="AT135" s="183" t="s">
        <v>140</v>
      </c>
      <c r="AU135" s="183" t="s">
        <v>111</v>
      </c>
      <c r="AV135" s="13" t="s">
        <v>111</v>
      </c>
      <c r="AW135" s="13" t="s">
        <v>31</v>
      </c>
      <c r="AX135" s="13" t="s">
        <v>76</v>
      </c>
      <c r="AY135" s="183" t="s">
        <v>132</v>
      </c>
    </row>
    <row r="136" spans="1:65" s="14" customFormat="1" ht="10.199999999999999">
      <c r="B136" s="190"/>
      <c r="D136" s="182" t="s">
        <v>140</v>
      </c>
      <c r="E136" s="191" t="s">
        <v>1</v>
      </c>
      <c r="F136" s="192" t="s">
        <v>142</v>
      </c>
      <c r="H136" s="193">
        <v>622.99900000000002</v>
      </c>
      <c r="I136" s="194"/>
      <c r="L136" s="190"/>
      <c r="M136" s="195"/>
      <c r="N136" s="196"/>
      <c r="O136" s="196"/>
      <c r="P136" s="196"/>
      <c r="Q136" s="196"/>
      <c r="R136" s="196"/>
      <c r="S136" s="196"/>
      <c r="T136" s="197"/>
      <c r="AT136" s="191" t="s">
        <v>140</v>
      </c>
      <c r="AU136" s="191" t="s">
        <v>111</v>
      </c>
      <c r="AV136" s="14" t="s">
        <v>143</v>
      </c>
      <c r="AW136" s="14" t="s">
        <v>31</v>
      </c>
      <c r="AX136" s="14" t="s">
        <v>76</v>
      </c>
      <c r="AY136" s="191" t="s">
        <v>132</v>
      </c>
    </row>
    <row r="137" spans="1:65" s="15" customFormat="1" ht="10.199999999999999">
      <c r="B137" s="198"/>
      <c r="D137" s="182" t="s">
        <v>140</v>
      </c>
      <c r="E137" s="199" t="s">
        <v>1</v>
      </c>
      <c r="F137" s="200" t="s">
        <v>144</v>
      </c>
      <c r="H137" s="201">
        <v>622.99900000000002</v>
      </c>
      <c r="I137" s="202"/>
      <c r="L137" s="198"/>
      <c r="M137" s="203"/>
      <c r="N137" s="204"/>
      <c r="O137" s="204"/>
      <c r="P137" s="204"/>
      <c r="Q137" s="204"/>
      <c r="R137" s="204"/>
      <c r="S137" s="204"/>
      <c r="T137" s="205"/>
      <c r="AT137" s="199" t="s">
        <v>140</v>
      </c>
      <c r="AU137" s="199" t="s">
        <v>111</v>
      </c>
      <c r="AV137" s="15" t="s">
        <v>138</v>
      </c>
      <c r="AW137" s="15" t="s">
        <v>31</v>
      </c>
      <c r="AX137" s="15" t="s">
        <v>81</v>
      </c>
      <c r="AY137" s="199" t="s">
        <v>132</v>
      </c>
    </row>
    <row r="138" spans="1:65" s="12" customFormat="1" ht="22.8" customHeight="1">
      <c r="B138" s="155"/>
      <c r="D138" s="156" t="s">
        <v>75</v>
      </c>
      <c r="E138" s="166" t="s">
        <v>145</v>
      </c>
      <c r="F138" s="166" t="s">
        <v>146</v>
      </c>
      <c r="I138" s="158"/>
      <c r="J138" s="167">
        <f>BK138</f>
        <v>0</v>
      </c>
      <c r="L138" s="155"/>
      <c r="M138" s="160"/>
      <c r="N138" s="161"/>
      <c r="O138" s="161"/>
      <c r="P138" s="162">
        <f>SUM(P139:P189)</f>
        <v>0</v>
      </c>
      <c r="Q138" s="161"/>
      <c r="R138" s="162">
        <f>SUM(R139:R189)</f>
        <v>23.536718300000004</v>
      </c>
      <c r="S138" s="161"/>
      <c r="T138" s="163">
        <f>SUM(T139:T189)</f>
        <v>0</v>
      </c>
      <c r="AR138" s="156" t="s">
        <v>81</v>
      </c>
      <c r="AT138" s="164" t="s">
        <v>75</v>
      </c>
      <c r="AU138" s="164" t="s">
        <v>81</v>
      </c>
      <c r="AY138" s="156" t="s">
        <v>132</v>
      </c>
      <c r="BK138" s="165">
        <f>SUM(BK139:BK189)</f>
        <v>0</v>
      </c>
    </row>
    <row r="139" spans="1:65" s="2" customFormat="1" ht="24.15" customHeight="1">
      <c r="A139" s="34"/>
      <c r="B139" s="136"/>
      <c r="C139" s="168" t="s">
        <v>111</v>
      </c>
      <c r="D139" s="168" t="s">
        <v>134</v>
      </c>
      <c r="E139" s="169" t="s">
        <v>147</v>
      </c>
      <c r="F139" s="170" t="s">
        <v>148</v>
      </c>
      <c r="G139" s="171" t="s">
        <v>137</v>
      </c>
      <c r="H139" s="172">
        <v>228.47399999999999</v>
      </c>
      <c r="I139" s="173"/>
      <c r="J139" s="174">
        <f>ROUND(I139*H139,2)</f>
        <v>0</v>
      </c>
      <c r="K139" s="175"/>
      <c r="L139" s="35"/>
      <c r="M139" s="176" t="s">
        <v>1</v>
      </c>
      <c r="N139" s="177" t="s">
        <v>42</v>
      </c>
      <c r="O139" s="63"/>
      <c r="P139" s="178">
        <f>O139*H139</f>
        <v>0</v>
      </c>
      <c r="Q139" s="178">
        <v>1.9000000000000001E-4</v>
      </c>
      <c r="R139" s="178">
        <f>Q139*H139</f>
        <v>4.341006E-2</v>
      </c>
      <c r="S139" s="178">
        <v>0</v>
      </c>
      <c r="T139" s="179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0" t="s">
        <v>138</v>
      </c>
      <c r="AT139" s="180" t="s">
        <v>134</v>
      </c>
      <c r="AU139" s="180" t="s">
        <v>111</v>
      </c>
      <c r="AY139" s="17" t="s">
        <v>132</v>
      </c>
      <c r="BE139" s="98">
        <f>IF(N139="základná",J139,0)</f>
        <v>0</v>
      </c>
      <c r="BF139" s="98">
        <f>IF(N139="znížená",J139,0)</f>
        <v>0</v>
      </c>
      <c r="BG139" s="98">
        <f>IF(N139="zákl. prenesená",J139,0)</f>
        <v>0</v>
      </c>
      <c r="BH139" s="98">
        <f>IF(N139="zníž. prenesená",J139,0)</f>
        <v>0</v>
      </c>
      <c r="BI139" s="98">
        <f>IF(N139="nulová",J139,0)</f>
        <v>0</v>
      </c>
      <c r="BJ139" s="17" t="s">
        <v>111</v>
      </c>
      <c r="BK139" s="98">
        <f>ROUND(I139*H139,2)</f>
        <v>0</v>
      </c>
      <c r="BL139" s="17" t="s">
        <v>138</v>
      </c>
      <c r="BM139" s="180" t="s">
        <v>149</v>
      </c>
    </row>
    <row r="140" spans="1:65" s="13" customFormat="1" ht="10.199999999999999">
      <c r="B140" s="181"/>
      <c r="D140" s="182" t="s">
        <v>140</v>
      </c>
      <c r="E140" s="183" t="s">
        <v>1</v>
      </c>
      <c r="F140" s="184" t="s">
        <v>150</v>
      </c>
      <c r="H140" s="185">
        <v>19.052</v>
      </c>
      <c r="I140" s="186"/>
      <c r="L140" s="181"/>
      <c r="M140" s="187"/>
      <c r="N140" s="188"/>
      <c r="O140" s="188"/>
      <c r="P140" s="188"/>
      <c r="Q140" s="188"/>
      <c r="R140" s="188"/>
      <c r="S140" s="188"/>
      <c r="T140" s="189"/>
      <c r="AT140" s="183" t="s">
        <v>140</v>
      </c>
      <c r="AU140" s="183" t="s">
        <v>111</v>
      </c>
      <c r="AV140" s="13" t="s">
        <v>111</v>
      </c>
      <c r="AW140" s="13" t="s">
        <v>31</v>
      </c>
      <c r="AX140" s="13" t="s">
        <v>76</v>
      </c>
      <c r="AY140" s="183" t="s">
        <v>132</v>
      </c>
    </row>
    <row r="141" spans="1:65" s="13" customFormat="1" ht="10.199999999999999">
      <c r="B141" s="181"/>
      <c r="D141" s="182" t="s">
        <v>140</v>
      </c>
      <c r="E141" s="183" t="s">
        <v>1</v>
      </c>
      <c r="F141" s="184" t="s">
        <v>151</v>
      </c>
      <c r="H141" s="185">
        <v>19.100000000000001</v>
      </c>
      <c r="I141" s="186"/>
      <c r="L141" s="181"/>
      <c r="M141" s="187"/>
      <c r="N141" s="188"/>
      <c r="O141" s="188"/>
      <c r="P141" s="188"/>
      <c r="Q141" s="188"/>
      <c r="R141" s="188"/>
      <c r="S141" s="188"/>
      <c r="T141" s="189"/>
      <c r="AT141" s="183" t="s">
        <v>140</v>
      </c>
      <c r="AU141" s="183" t="s">
        <v>111</v>
      </c>
      <c r="AV141" s="13" t="s">
        <v>111</v>
      </c>
      <c r="AW141" s="13" t="s">
        <v>31</v>
      </c>
      <c r="AX141" s="13" t="s">
        <v>76</v>
      </c>
      <c r="AY141" s="183" t="s">
        <v>132</v>
      </c>
    </row>
    <row r="142" spans="1:65" s="14" customFormat="1" ht="10.199999999999999">
      <c r="B142" s="190"/>
      <c r="D142" s="182" t="s">
        <v>140</v>
      </c>
      <c r="E142" s="191" t="s">
        <v>1</v>
      </c>
      <c r="F142" s="192" t="s">
        <v>152</v>
      </c>
      <c r="H142" s="193">
        <v>38.152000000000001</v>
      </c>
      <c r="I142" s="194"/>
      <c r="L142" s="190"/>
      <c r="M142" s="195"/>
      <c r="N142" s="196"/>
      <c r="O142" s="196"/>
      <c r="P142" s="196"/>
      <c r="Q142" s="196"/>
      <c r="R142" s="196"/>
      <c r="S142" s="196"/>
      <c r="T142" s="197"/>
      <c r="AT142" s="191" t="s">
        <v>140</v>
      </c>
      <c r="AU142" s="191" t="s">
        <v>111</v>
      </c>
      <c r="AV142" s="14" t="s">
        <v>143</v>
      </c>
      <c r="AW142" s="14" t="s">
        <v>31</v>
      </c>
      <c r="AX142" s="14" t="s">
        <v>76</v>
      </c>
      <c r="AY142" s="191" t="s">
        <v>132</v>
      </c>
    </row>
    <row r="143" spans="1:65" s="13" customFormat="1" ht="10.199999999999999">
      <c r="B143" s="181"/>
      <c r="D143" s="182" t="s">
        <v>140</v>
      </c>
      <c r="E143" s="183" t="s">
        <v>1</v>
      </c>
      <c r="F143" s="184" t="s">
        <v>153</v>
      </c>
      <c r="H143" s="185">
        <v>49.271000000000001</v>
      </c>
      <c r="I143" s="186"/>
      <c r="L143" s="181"/>
      <c r="M143" s="187"/>
      <c r="N143" s="188"/>
      <c r="O143" s="188"/>
      <c r="P143" s="188"/>
      <c r="Q143" s="188"/>
      <c r="R143" s="188"/>
      <c r="S143" s="188"/>
      <c r="T143" s="189"/>
      <c r="AT143" s="183" t="s">
        <v>140</v>
      </c>
      <c r="AU143" s="183" t="s">
        <v>111</v>
      </c>
      <c r="AV143" s="13" t="s">
        <v>111</v>
      </c>
      <c r="AW143" s="13" t="s">
        <v>31</v>
      </c>
      <c r="AX143" s="13" t="s">
        <v>76</v>
      </c>
      <c r="AY143" s="183" t="s">
        <v>132</v>
      </c>
    </row>
    <row r="144" spans="1:65" s="13" customFormat="1" ht="10.199999999999999">
      <c r="B144" s="181"/>
      <c r="D144" s="182" t="s">
        <v>140</v>
      </c>
      <c r="E144" s="183" t="s">
        <v>1</v>
      </c>
      <c r="F144" s="184" t="s">
        <v>154</v>
      </c>
      <c r="H144" s="185">
        <v>26.74</v>
      </c>
      <c r="I144" s="186"/>
      <c r="L144" s="181"/>
      <c r="M144" s="187"/>
      <c r="N144" s="188"/>
      <c r="O144" s="188"/>
      <c r="P144" s="188"/>
      <c r="Q144" s="188"/>
      <c r="R144" s="188"/>
      <c r="S144" s="188"/>
      <c r="T144" s="189"/>
      <c r="AT144" s="183" t="s">
        <v>140</v>
      </c>
      <c r="AU144" s="183" t="s">
        <v>111</v>
      </c>
      <c r="AV144" s="13" t="s">
        <v>111</v>
      </c>
      <c r="AW144" s="13" t="s">
        <v>31</v>
      </c>
      <c r="AX144" s="13" t="s">
        <v>76</v>
      </c>
      <c r="AY144" s="183" t="s">
        <v>132</v>
      </c>
    </row>
    <row r="145" spans="1:65" s="14" customFormat="1" ht="10.199999999999999">
      <c r="B145" s="190"/>
      <c r="D145" s="182" t="s">
        <v>140</v>
      </c>
      <c r="E145" s="191" t="s">
        <v>1</v>
      </c>
      <c r="F145" s="192" t="s">
        <v>155</v>
      </c>
      <c r="H145" s="193">
        <v>76.010999999999996</v>
      </c>
      <c r="I145" s="194"/>
      <c r="L145" s="190"/>
      <c r="M145" s="195"/>
      <c r="N145" s="196"/>
      <c r="O145" s="196"/>
      <c r="P145" s="196"/>
      <c r="Q145" s="196"/>
      <c r="R145" s="196"/>
      <c r="S145" s="196"/>
      <c r="T145" s="197"/>
      <c r="AT145" s="191" t="s">
        <v>140</v>
      </c>
      <c r="AU145" s="191" t="s">
        <v>111</v>
      </c>
      <c r="AV145" s="14" t="s">
        <v>143</v>
      </c>
      <c r="AW145" s="14" t="s">
        <v>31</v>
      </c>
      <c r="AX145" s="14" t="s">
        <v>76</v>
      </c>
      <c r="AY145" s="191" t="s">
        <v>132</v>
      </c>
    </row>
    <row r="146" spans="1:65" s="13" customFormat="1" ht="10.199999999999999">
      <c r="B146" s="181"/>
      <c r="D146" s="182" t="s">
        <v>140</v>
      </c>
      <c r="E146" s="183" t="s">
        <v>1</v>
      </c>
      <c r="F146" s="184" t="s">
        <v>156</v>
      </c>
      <c r="H146" s="185">
        <v>114.31100000000001</v>
      </c>
      <c r="I146" s="186"/>
      <c r="L146" s="181"/>
      <c r="M146" s="187"/>
      <c r="N146" s="188"/>
      <c r="O146" s="188"/>
      <c r="P146" s="188"/>
      <c r="Q146" s="188"/>
      <c r="R146" s="188"/>
      <c r="S146" s="188"/>
      <c r="T146" s="189"/>
      <c r="AT146" s="183" t="s">
        <v>140</v>
      </c>
      <c r="AU146" s="183" t="s">
        <v>111</v>
      </c>
      <c r="AV146" s="13" t="s">
        <v>111</v>
      </c>
      <c r="AW146" s="13" t="s">
        <v>31</v>
      </c>
      <c r="AX146" s="13" t="s">
        <v>76</v>
      </c>
      <c r="AY146" s="183" t="s">
        <v>132</v>
      </c>
    </row>
    <row r="147" spans="1:65" s="14" customFormat="1" ht="10.199999999999999">
      <c r="B147" s="190"/>
      <c r="D147" s="182" t="s">
        <v>140</v>
      </c>
      <c r="E147" s="191" t="s">
        <v>1</v>
      </c>
      <c r="F147" s="192" t="s">
        <v>157</v>
      </c>
      <c r="H147" s="193">
        <v>114.31100000000001</v>
      </c>
      <c r="I147" s="194"/>
      <c r="L147" s="190"/>
      <c r="M147" s="195"/>
      <c r="N147" s="196"/>
      <c r="O147" s="196"/>
      <c r="P147" s="196"/>
      <c r="Q147" s="196"/>
      <c r="R147" s="196"/>
      <c r="S147" s="196"/>
      <c r="T147" s="197"/>
      <c r="AT147" s="191" t="s">
        <v>140</v>
      </c>
      <c r="AU147" s="191" t="s">
        <v>111</v>
      </c>
      <c r="AV147" s="14" t="s">
        <v>143</v>
      </c>
      <c r="AW147" s="14" t="s">
        <v>31</v>
      </c>
      <c r="AX147" s="14" t="s">
        <v>76</v>
      </c>
      <c r="AY147" s="191" t="s">
        <v>132</v>
      </c>
    </row>
    <row r="148" spans="1:65" s="15" customFormat="1" ht="10.199999999999999">
      <c r="B148" s="198"/>
      <c r="D148" s="182" t="s">
        <v>140</v>
      </c>
      <c r="E148" s="199" t="s">
        <v>1</v>
      </c>
      <c r="F148" s="200" t="s">
        <v>144</v>
      </c>
      <c r="H148" s="201">
        <v>228.47399999999999</v>
      </c>
      <c r="I148" s="202"/>
      <c r="L148" s="198"/>
      <c r="M148" s="203"/>
      <c r="N148" s="204"/>
      <c r="O148" s="204"/>
      <c r="P148" s="204"/>
      <c r="Q148" s="204"/>
      <c r="R148" s="204"/>
      <c r="S148" s="204"/>
      <c r="T148" s="205"/>
      <c r="AT148" s="199" t="s">
        <v>140</v>
      </c>
      <c r="AU148" s="199" t="s">
        <v>111</v>
      </c>
      <c r="AV148" s="15" t="s">
        <v>138</v>
      </c>
      <c r="AW148" s="15" t="s">
        <v>31</v>
      </c>
      <c r="AX148" s="15" t="s">
        <v>81</v>
      </c>
      <c r="AY148" s="199" t="s">
        <v>132</v>
      </c>
    </row>
    <row r="149" spans="1:65" s="2" customFormat="1" ht="24.15" customHeight="1">
      <c r="A149" s="34"/>
      <c r="B149" s="136"/>
      <c r="C149" s="168" t="s">
        <v>143</v>
      </c>
      <c r="D149" s="168" t="s">
        <v>134</v>
      </c>
      <c r="E149" s="169" t="s">
        <v>158</v>
      </c>
      <c r="F149" s="170" t="s">
        <v>159</v>
      </c>
      <c r="G149" s="171" t="s">
        <v>137</v>
      </c>
      <c r="H149" s="172">
        <v>311.5</v>
      </c>
      <c r="I149" s="173"/>
      <c r="J149" s="174">
        <f>ROUND(I149*H149,2)</f>
        <v>0</v>
      </c>
      <c r="K149" s="175"/>
      <c r="L149" s="35"/>
      <c r="M149" s="176" t="s">
        <v>1</v>
      </c>
      <c r="N149" s="177" t="s">
        <v>42</v>
      </c>
      <c r="O149" s="63"/>
      <c r="P149" s="178">
        <f>O149*H149</f>
        <v>0</v>
      </c>
      <c r="Q149" s="178">
        <v>4.0000000000000002E-4</v>
      </c>
      <c r="R149" s="178">
        <f>Q149*H149</f>
        <v>0.1246</v>
      </c>
      <c r="S149" s="178">
        <v>0</v>
      </c>
      <c r="T149" s="179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0" t="s">
        <v>138</v>
      </c>
      <c r="AT149" s="180" t="s">
        <v>134</v>
      </c>
      <c r="AU149" s="180" t="s">
        <v>111</v>
      </c>
      <c r="AY149" s="17" t="s">
        <v>132</v>
      </c>
      <c r="BE149" s="98">
        <f>IF(N149="základná",J149,0)</f>
        <v>0</v>
      </c>
      <c r="BF149" s="98">
        <f>IF(N149="znížená",J149,0)</f>
        <v>0</v>
      </c>
      <c r="BG149" s="98">
        <f>IF(N149="zákl. prenesená",J149,0)</f>
        <v>0</v>
      </c>
      <c r="BH149" s="98">
        <f>IF(N149="zníž. prenesená",J149,0)</f>
        <v>0</v>
      </c>
      <c r="BI149" s="98">
        <f>IF(N149="nulová",J149,0)</f>
        <v>0</v>
      </c>
      <c r="BJ149" s="17" t="s">
        <v>111</v>
      </c>
      <c r="BK149" s="98">
        <f>ROUND(I149*H149,2)</f>
        <v>0</v>
      </c>
      <c r="BL149" s="17" t="s">
        <v>138</v>
      </c>
      <c r="BM149" s="180" t="s">
        <v>160</v>
      </c>
    </row>
    <row r="150" spans="1:65" s="13" customFormat="1" ht="10.199999999999999">
      <c r="B150" s="181"/>
      <c r="D150" s="182" t="s">
        <v>140</v>
      </c>
      <c r="E150" s="183" t="s">
        <v>1</v>
      </c>
      <c r="F150" s="184" t="s">
        <v>161</v>
      </c>
      <c r="H150" s="185">
        <v>311.5</v>
      </c>
      <c r="I150" s="186"/>
      <c r="L150" s="181"/>
      <c r="M150" s="187"/>
      <c r="N150" s="188"/>
      <c r="O150" s="188"/>
      <c r="P150" s="188"/>
      <c r="Q150" s="188"/>
      <c r="R150" s="188"/>
      <c r="S150" s="188"/>
      <c r="T150" s="189"/>
      <c r="AT150" s="183" t="s">
        <v>140</v>
      </c>
      <c r="AU150" s="183" t="s">
        <v>111</v>
      </c>
      <c r="AV150" s="13" t="s">
        <v>111</v>
      </c>
      <c r="AW150" s="13" t="s">
        <v>31</v>
      </c>
      <c r="AX150" s="13" t="s">
        <v>76</v>
      </c>
      <c r="AY150" s="183" t="s">
        <v>132</v>
      </c>
    </row>
    <row r="151" spans="1:65" s="14" customFormat="1" ht="10.199999999999999">
      <c r="B151" s="190"/>
      <c r="D151" s="182" t="s">
        <v>140</v>
      </c>
      <c r="E151" s="191" t="s">
        <v>1</v>
      </c>
      <c r="F151" s="192" t="s">
        <v>142</v>
      </c>
      <c r="H151" s="193">
        <v>311.5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1" t="s">
        <v>140</v>
      </c>
      <c r="AU151" s="191" t="s">
        <v>111</v>
      </c>
      <c r="AV151" s="14" t="s">
        <v>143</v>
      </c>
      <c r="AW151" s="14" t="s">
        <v>31</v>
      </c>
      <c r="AX151" s="14" t="s">
        <v>76</v>
      </c>
      <c r="AY151" s="191" t="s">
        <v>132</v>
      </c>
    </row>
    <row r="152" spans="1:65" s="15" customFormat="1" ht="10.199999999999999">
      <c r="B152" s="198"/>
      <c r="D152" s="182" t="s">
        <v>140</v>
      </c>
      <c r="E152" s="199" t="s">
        <v>1</v>
      </c>
      <c r="F152" s="200" t="s">
        <v>144</v>
      </c>
      <c r="H152" s="201">
        <v>311.5</v>
      </c>
      <c r="I152" s="202"/>
      <c r="L152" s="198"/>
      <c r="M152" s="203"/>
      <c r="N152" s="204"/>
      <c r="O152" s="204"/>
      <c r="P152" s="204"/>
      <c r="Q152" s="204"/>
      <c r="R152" s="204"/>
      <c r="S152" s="204"/>
      <c r="T152" s="205"/>
      <c r="AT152" s="199" t="s">
        <v>140</v>
      </c>
      <c r="AU152" s="199" t="s">
        <v>111</v>
      </c>
      <c r="AV152" s="15" t="s">
        <v>138</v>
      </c>
      <c r="AW152" s="15" t="s">
        <v>31</v>
      </c>
      <c r="AX152" s="15" t="s">
        <v>81</v>
      </c>
      <c r="AY152" s="199" t="s">
        <v>132</v>
      </c>
    </row>
    <row r="153" spans="1:65" s="2" customFormat="1" ht="37.799999999999997" customHeight="1">
      <c r="A153" s="34"/>
      <c r="B153" s="136"/>
      <c r="C153" s="168" t="s">
        <v>138</v>
      </c>
      <c r="D153" s="168" t="s">
        <v>134</v>
      </c>
      <c r="E153" s="169" t="s">
        <v>162</v>
      </c>
      <c r="F153" s="170" t="s">
        <v>163</v>
      </c>
      <c r="G153" s="171" t="s">
        <v>137</v>
      </c>
      <c r="H153" s="172">
        <v>622.99900000000002</v>
      </c>
      <c r="I153" s="173"/>
      <c r="J153" s="174">
        <f>ROUND(I153*H153,2)</f>
        <v>0</v>
      </c>
      <c r="K153" s="175"/>
      <c r="L153" s="35"/>
      <c r="M153" s="176" t="s">
        <v>1</v>
      </c>
      <c r="N153" s="177" t="s">
        <v>42</v>
      </c>
      <c r="O153" s="63"/>
      <c r="P153" s="178">
        <f>O153*H153</f>
        <v>0</v>
      </c>
      <c r="Q153" s="178">
        <v>2.1090000000000001E-2</v>
      </c>
      <c r="R153" s="178">
        <f>Q153*H153</f>
        <v>13.139048910000001</v>
      </c>
      <c r="S153" s="178">
        <v>0</v>
      </c>
      <c r="T153" s="179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0" t="s">
        <v>138</v>
      </c>
      <c r="AT153" s="180" t="s">
        <v>134</v>
      </c>
      <c r="AU153" s="180" t="s">
        <v>111</v>
      </c>
      <c r="AY153" s="17" t="s">
        <v>132</v>
      </c>
      <c r="BE153" s="98">
        <f>IF(N153="základná",J153,0)</f>
        <v>0</v>
      </c>
      <c r="BF153" s="98">
        <f>IF(N153="znížená",J153,0)</f>
        <v>0</v>
      </c>
      <c r="BG153" s="98">
        <f>IF(N153="zákl. prenesená",J153,0)</f>
        <v>0</v>
      </c>
      <c r="BH153" s="98">
        <f>IF(N153="zníž. prenesená",J153,0)</f>
        <v>0</v>
      </c>
      <c r="BI153" s="98">
        <f>IF(N153="nulová",J153,0)</f>
        <v>0</v>
      </c>
      <c r="BJ153" s="17" t="s">
        <v>111</v>
      </c>
      <c r="BK153" s="98">
        <f>ROUND(I153*H153,2)</f>
        <v>0</v>
      </c>
      <c r="BL153" s="17" t="s">
        <v>138</v>
      </c>
      <c r="BM153" s="180" t="s">
        <v>164</v>
      </c>
    </row>
    <row r="154" spans="1:65" s="13" customFormat="1" ht="10.199999999999999">
      <c r="B154" s="181"/>
      <c r="D154" s="182" t="s">
        <v>140</v>
      </c>
      <c r="E154" s="183" t="s">
        <v>1</v>
      </c>
      <c r="F154" s="184" t="s">
        <v>165</v>
      </c>
      <c r="H154" s="185">
        <v>109.822</v>
      </c>
      <c r="I154" s="186"/>
      <c r="L154" s="181"/>
      <c r="M154" s="187"/>
      <c r="N154" s="188"/>
      <c r="O154" s="188"/>
      <c r="P154" s="188"/>
      <c r="Q154" s="188"/>
      <c r="R154" s="188"/>
      <c r="S154" s="188"/>
      <c r="T154" s="189"/>
      <c r="AT154" s="183" t="s">
        <v>140</v>
      </c>
      <c r="AU154" s="183" t="s">
        <v>111</v>
      </c>
      <c r="AV154" s="13" t="s">
        <v>111</v>
      </c>
      <c r="AW154" s="13" t="s">
        <v>31</v>
      </c>
      <c r="AX154" s="13" t="s">
        <v>76</v>
      </c>
      <c r="AY154" s="183" t="s">
        <v>132</v>
      </c>
    </row>
    <row r="155" spans="1:65" s="13" customFormat="1" ht="10.199999999999999">
      <c r="B155" s="181"/>
      <c r="D155" s="182" t="s">
        <v>140</v>
      </c>
      <c r="E155" s="183" t="s">
        <v>1</v>
      </c>
      <c r="F155" s="184" t="s">
        <v>166</v>
      </c>
      <c r="H155" s="185">
        <v>-19.052</v>
      </c>
      <c r="I155" s="186"/>
      <c r="L155" s="181"/>
      <c r="M155" s="187"/>
      <c r="N155" s="188"/>
      <c r="O155" s="188"/>
      <c r="P155" s="188"/>
      <c r="Q155" s="188"/>
      <c r="R155" s="188"/>
      <c r="S155" s="188"/>
      <c r="T155" s="189"/>
      <c r="AT155" s="183" t="s">
        <v>140</v>
      </c>
      <c r="AU155" s="183" t="s">
        <v>111</v>
      </c>
      <c r="AV155" s="13" t="s">
        <v>111</v>
      </c>
      <c r="AW155" s="13" t="s">
        <v>31</v>
      </c>
      <c r="AX155" s="13" t="s">
        <v>76</v>
      </c>
      <c r="AY155" s="183" t="s">
        <v>132</v>
      </c>
    </row>
    <row r="156" spans="1:65" s="13" customFormat="1" ht="10.199999999999999">
      <c r="B156" s="181"/>
      <c r="D156" s="182" t="s">
        <v>140</v>
      </c>
      <c r="E156" s="183" t="s">
        <v>1</v>
      </c>
      <c r="F156" s="184" t="s">
        <v>167</v>
      </c>
      <c r="H156" s="185">
        <v>-19.100000000000001</v>
      </c>
      <c r="I156" s="186"/>
      <c r="L156" s="181"/>
      <c r="M156" s="187"/>
      <c r="N156" s="188"/>
      <c r="O156" s="188"/>
      <c r="P156" s="188"/>
      <c r="Q156" s="188"/>
      <c r="R156" s="188"/>
      <c r="S156" s="188"/>
      <c r="T156" s="189"/>
      <c r="AT156" s="183" t="s">
        <v>140</v>
      </c>
      <c r="AU156" s="183" t="s">
        <v>111</v>
      </c>
      <c r="AV156" s="13" t="s">
        <v>111</v>
      </c>
      <c r="AW156" s="13" t="s">
        <v>31</v>
      </c>
      <c r="AX156" s="13" t="s">
        <v>76</v>
      </c>
      <c r="AY156" s="183" t="s">
        <v>132</v>
      </c>
    </row>
    <row r="157" spans="1:65" s="14" customFormat="1" ht="10.199999999999999">
      <c r="B157" s="190"/>
      <c r="D157" s="182" t="s">
        <v>140</v>
      </c>
      <c r="E157" s="191" t="s">
        <v>1</v>
      </c>
      <c r="F157" s="192" t="s">
        <v>152</v>
      </c>
      <c r="H157" s="193">
        <v>71.67</v>
      </c>
      <c r="I157" s="194"/>
      <c r="L157" s="190"/>
      <c r="M157" s="195"/>
      <c r="N157" s="196"/>
      <c r="O157" s="196"/>
      <c r="P157" s="196"/>
      <c r="Q157" s="196"/>
      <c r="R157" s="196"/>
      <c r="S157" s="196"/>
      <c r="T157" s="197"/>
      <c r="AT157" s="191" t="s">
        <v>140</v>
      </c>
      <c r="AU157" s="191" t="s">
        <v>111</v>
      </c>
      <c r="AV157" s="14" t="s">
        <v>143</v>
      </c>
      <c r="AW157" s="14" t="s">
        <v>31</v>
      </c>
      <c r="AX157" s="14" t="s">
        <v>76</v>
      </c>
      <c r="AY157" s="191" t="s">
        <v>132</v>
      </c>
    </row>
    <row r="158" spans="1:65" s="13" customFormat="1" ht="10.199999999999999">
      <c r="B158" s="181"/>
      <c r="D158" s="182" t="s">
        <v>140</v>
      </c>
      <c r="E158" s="183" t="s">
        <v>1</v>
      </c>
      <c r="F158" s="184" t="s">
        <v>168</v>
      </c>
      <c r="H158" s="185">
        <v>176.345</v>
      </c>
      <c r="I158" s="186"/>
      <c r="L158" s="181"/>
      <c r="M158" s="187"/>
      <c r="N158" s="188"/>
      <c r="O158" s="188"/>
      <c r="P158" s="188"/>
      <c r="Q158" s="188"/>
      <c r="R158" s="188"/>
      <c r="S158" s="188"/>
      <c r="T158" s="189"/>
      <c r="AT158" s="183" t="s">
        <v>140</v>
      </c>
      <c r="AU158" s="183" t="s">
        <v>111</v>
      </c>
      <c r="AV158" s="13" t="s">
        <v>111</v>
      </c>
      <c r="AW158" s="13" t="s">
        <v>31</v>
      </c>
      <c r="AX158" s="13" t="s">
        <v>76</v>
      </c>
      <c r="AY158" s="183" t="s">
        <v>132</v>
      </c>
    </row>
    <row r="159" spans="1:65" s="13" customFormat="1" ht="10.199999999999999">
      <c r="B159" s="181"/>
      <c r="D159" s="182" t="s">
        <v>140</v>
      </c>
      <c r="E159" s="183" t="s">
        <v>1</v>
      </c>
      <c r="F159" s="184" t="s">
        <v>169</v>
      </c>
      <c r="H159" s="185">
        <v>-49.271000000000001</v>
      </c>
      <c r="I159" s="186"/>
      <c r="L159" s="181"/>
      <c r="M159" s="187"/>
      <c r="N159" s="188"/>
      <c r="O159" s="188"/>
      <c r="P159" s="188"/>
      <c r="Q159" s="188"/>
      <c r="R159" s="188"/>
      <c r="S159" s="188"/>
      <c r="T159" s="189"/>
      <c r="AT159" s="183" t="s">
        <v>140</v>
      </c>
      <c r="AU159" s="183" t="s">
        <v>111</v>
      </c>
      <c r="AV159" s="13" t="s">
        <v>111</v>
      </c>
      <c r="AW159" s="13" t="s">
        <v>31</v>
      </c>
      <c r="AX159" s="13" t="s">
        <v>76</v>
      </c>
      <c r="AY159" s="183" t="s">
        <v>132</v>
      </c>
    </row>
    <row r="160" spans="1:65" s="13" customFormat="1" ht="10.199999999999999">
      <c r="B160" s="181"/>
      <c r="D160" s="182" t="s">
        <v>140</v>
      </c>
      <c r="E160" s="183" t="s">
        <v>1</v>
      </c>
      <c r="F160" s="184" t="s">
        <v>170</v>
      </c>
      <c r="H160" s="185">
        <v>-26.74</v>
      </c>
      <c r="I160" s="186"/>
      <c r="L160" s="181"/>
      <c r="M160" s="187"/>
      <c r="N160" s="188"/>
      <c r="O160" s="188"/>
      <c r="P160" s="188"/>
      <c r="Q160" s="188"/>
      <c r="R160" s="188"/>
      <c r="S160" s="188"/>
      <c r="T160" s="189"/>
      <c r="AT160" s="183" t="s">
        <v>140</v>
      </c>
      <c r="AU160" s="183" t="s">
        <v>111</v>
      </c>
      <c r="AV160" s="13" t="s">
        <v>111</v>
      </c>
      <c r="AW160" s="13" t="s">
        <v>31</v>
      </c>
      <c r="AX160" s="13" t="s">
        <v>76</v>
      </c>
      <c r="AY160" s="183" t="s">
        <v>132</v>
      </c>
    </row>
    <row r="161" spans="2:51" s="13" customFormat="1" ht="10.199999999999999">
      <c r="B161" s="181"/>
      <c r="D161" s="182" t="s">
        <v>140</v>
      </c>
      <c r="E161" s="183" t="s">
        <v>1</v>
      </c>
      <c r="F161" s="184" t="s">
        <v>171</v>
      </c>
      <c r="H161" s="185">
        <v>-11.941000000000001</v>
      </c>
      <c r="I161" s="186"/>
      <c r="L161" s="181"/>
      <c r="M161" s="187"/>
      <c r="N161" s="188"/>
      <c r="O161" s="188"/>
      <c r="P161" s="188"/>
      <c r="Q161" s="188"/>
      <c r="R161" s="188"/>
      <c r="S161" s="188"/>
      <c r="T161" s="189"/>
      <c r="AT161" s="183" t="s">
        <v>140</v>
      </c>
      <c r="AU161" s="183" t="s">
        <v>111</v>
      </c>
      <c r="AV161" s="13" t="s">
        <v>111</v>
      </c>
      <c r="AW161" s="13" t="s">
        <v>31</v>
      </c>
      <c r="AX161" s="13" t="s">
        <v>76</v>
      </c>
      <c r="AY161" s="183" t="s">
        <v>132</v>
      </c>
    </row>
    <row r="162" spans="2:51" s="14" customFormat="1" ht="10.199999999999999">
      <c r="B162" s="190"/>
      <c r="D162" s="182" t="s">
        <v>140</v>
      </c>
      <c r="E162" s="191" t="s">
        <v>1</v>
      </c>
      <c r="F162" s="192" t="s">
        <v>155</v>
      </c>
      <c r="H162" s="193">
        <v>88.393000000000001</v>
      </c>
      <c r="I162" s="194"/>
      <c r="L162" s="190"/>
      <c r="M162" s="195"/>
      <c r="N162" s="196"/>
      <c r="O162" s="196"/>
      <c r="P162" s="196"/>
      <c r="Q162" s="196"/>
      <c r="R162" s="196"/>
      <c r="S162" s="196"/>
      <c r="T162" s="197"/>
      <c r="AT162" s="191" t="s">
        <v>140</v>
      </c>
      <c r="AU162" s="191" t="s">
        <v>111</v>
      </c>
      <c r="AV162" s="14" t="s">
        <v>143</v>
      </c>
      <c r="AW162" s="14" t="s">
        <v>31</v>
      </c>
      <c r="AX162" s="14" t="s">
        <v>76</v>
      </c>
      <c r="AY162" s="191" t="s">
        <v>132</v>
      </c>
    </row>
    <row r="163" spans="2:51" s="13" customFormat="1" ht="10.199999999999999">
      <c r="B163" s="181"/>
      <c r="D163" s="182" t="s">
        <v>140</v>
      </c>
      <c r="E163" s="183" t="s">
        <v>1</v>
      </c>
      <c r="F163" s="184" t="s">
        <v>172</v>
      </c>
      <c r="H163" s="185">
        <v>330.09</v>
      </c>
      <c r="I163" s="186"/>
      <c r="L163" s="181"/>
      <c r="M163" s="187"/>
      <c r="N163" s="188"/>
      <c r="O163" s="188"/>
      <c r="P163" s="188"/>
      <c r="Q163" s="188"/>
      <c r="R163" s="188"/>
      <c r="S163" s="188"/>
      <c r="T163" s="189"/>
      <c r="AT163" s="183" t="s">
        <v>140</v>
      </c>
      <c r="AU163" s="183" t="s">
        <v>111</v>
      </c>
      <c r="AV163" s="13" t="s">
        <v>111</v>
      </c>
      <c r="AW163" s="13" t="s">
        <v>31</v>
      </c>
      <c r="AX163" s="13" t="s">
        <v>76</v>
      </c>
      <c r="AY163" s="183" t="s">
        <v>132</v>
      </c>
    </row>
    <row r="164" spans="2:51" s="13" customFormat="1" ht="10.199999999999999">
      <c r="B164" s="181"/>
      <c r="D164" s="182" t="s">
        <v>140</v>
      </c>
      <c r="E164" s="183" t="s">
        <v>1</v>
      </c>
      <c r="F164" s="184" t="s">
        <v>173</v>
      </c>
      <c r="H164" s="185">
        <v>-114.31100000000001</v>
      </c>
      <c r="I164" s="186"/>
      <c r="L164" s="181"/>
      <c r="M164" s="187"/>
      <c r="N164" s="188"/>
      <c r="O164" s="188"/>
      <c r="P164" s="188"/>
      <c r="Q164" s="188"/>
      <c r="R164" s="188"/>
      <c r="S164" s="188"/>
      <c r="T164" s="189"/>
      <c r="AT164" s="183" t="s">
        <v>140</v>
      </c>
      <c r="AU164" s="183" t="s">
        <v>111</v>
      </c>
      <c r="AV164" s="13" t="s">
        <v>111</v>
      </c>
      <c r="AW164" s="13" t="s">
        <v>31</v>
      </c>
      <c r="AX164" s="13" t="s">
        <v>76</v>
      </c>
      <c r="AY164" s="183" t="s">
        <v>132</v>
      </c>
    </row>
    <row r="165" spans="2:51" s="14" customFormat="1" ht="10.199999999999999">
      <c r="B165" s="190"/>
      <c r="D165" s="182" t="s">
        <v>140</v>
      </c>
      <c r="E165" s="191" t="s">
        <v>1</v>
      </c>
      <c r="F165" s="192" t="s">
        <v>157</v>
      </c>
      <c r="H165" s="193">
        <v>215.779</v>
      </c>
      <c r="I165" s="194"/>
      <c r="L165" s="190"/>
      <c r="M165" s="195"/>
      <c r="N165" s="196"/>
      <c r="O165" s="196"/>
      <c r="P165" s="196"/>
      <c r="Q165" s="196"/>
      <c r="R165" s="196"/>
      <c r="S165" s="196"/>
      <c r="T165" s="197"/>
      <c r="AT165" s="191" t="s">
        <v>140</v>
      </c>
      <c r="AU165" s="191" t="s">
        <v>111</v>
      </c>
      <c r="AV165" s="14" t="s">
        <v>143</v>
      </c>
      <c r="AW165" s="14" t="s">
        <v>31</v>
      </c>
      <c r="AX165" s="14" t="s">
        <v>76</v>
      </c>
      <c r="AY165" s="191" t="s">
        <v>132</v>
      </c>
    </row>
    <row r="166" spans="2:51" s="13" customFormat="1" ht="10.199999999999999">
      <c r="B166" s="181"/>
      <c r="D166" s="182" t="s">
        <v>140</v>
      </c>
      <c r="E166" s="183" t="s">
        <v>1</v>
      </c>
      <c r="F166" s="184" t="s">
        <v>174</v>
      </c>
      <c r="H166" s="185">
        <v>8.4260000000000002</v>
      </c>
      <c r="I166" s="186"/>
      <c r="L166" s="181"/>
      <c r="M166" s="187"/>
      <c r="N166" s="188"/>
      <c r="O166" s="188"/>
      <c r="P166" s="188"/>
      <c r="Q166" s="188"/>
      <c r="R166" s="188"/>
      <c r="S166" s="188"/>
      <c r="T166" s="189"/>
      <c r="AT166" s="183" t="s">
        <v>140</v>
      </c>
      <c r="AU166" s="183" t="s">
        <v>111</v>
      </c>
      <c r="AV166" s="13" t="s">
        <v>111</v>
      </c>
      <c r="AW166" s="13" t="s">
        <v>31</v>
      </c>
      <c r="AX166" s="13" t="s">
        <v>76</v>
      </c>
      <c r="AY166" s="183" t="s">
        <v>132</v>
      </c>
    </row>
    <row r="167" spans="2:51" s="13" customFormat="1" ht="10.199999999999999">
      <c r="B167" s="181"/>
      <c r="D167" s="182" t="s">
        <v>140</v>
      </c>
      <c r="E167" s="183" t="s">
        <v>1</v>
      </c>
      <c r="F167" s="184" t="s">
        <v>175</v>
      </c>
      <c r="H167" s="185">
        <v>6.306</v>
      </c>
      <c r="I167" s="186"/>
      <c r="L167" s="181"/>
      <c r="M167" s="187"/>
      <c r="N167" s="188"/>
      <c r="O167" s="188"/>
      <c r="P167" s="188"/>
      <c r="Q167" s="188"/>
      <c r="R167" s="188"/>
      <c r="S167" s="188"/>
      <c r="T167" s="189"/>
      <c r="AT167" s="183" t="s">
        <v>140</v>
      </c>
      <c r="AU167" s="183" t="s">
        <v>111</v>
      </c>
      <c r="AV167" s="13" t="s">
        <v>111</v>
      </c>
      <c r="AW167" s="13" t="s">
        <v>31</v>
      </c>
      <c r="AX167" s="13" t="s">
        <v>76</v>
      </c>
      <c r="AY167" s="183" t="s">
        <v>132</v>
      </c>
    </row>
    <row r="168" spans="2:51" s="14" customFormat="1" ht="10.199999999999999">
      <c r="B168" s="190"/>
      <c r="D168" s="182" t="s">
        <v>140</v>
      </c>
      <c r="E168" s="191" t="s">
        <v>1</v>
      </c>
      <c r="F168" s="192" t="s">
        <v>176</v>
      </c>
      <c r="H168" s="193">
        <v>14.731999999999999</v>
      </c>
      <c r="I168" s="194"/>
      <c r="L168" s="190"/>
      <c r="M168" s="195"/>
      <c r="N168" s="196"/>
      <c r="O168" s="196"/>
      <c r="P168" s="196"/>
      <c r="Q168" s="196"/>
      <c r="R168" s="196"/>
      <c r="S168" s="196"/>
      <c r="T168" s="197"/>
      <c r="AT168" s="191" t="s">
        <v>140</v>
      </c>
      <c r="AU168" s="191" t="s">
        <v>111</v>
      </c>
      <c r="AV168" s="14" t="s">
        <v>143</v>
      </c>
      <c r="AW168" s="14" t="s">
        <v>31</v>
      </c>
      <c r="AX168" s="14" t="s">
        <v>76</v>
      </c>
      <c r="AY168" s="191" t="s">
        <v>132</v>
      </c>
    </row>
    <row r="169" spans="2:51" s="13" customFormat="1" ht="10.199999999999999">
      <c r="B169" s="181"/>
      <c r="D169" s="182" t="s">
        <v>140</v>
      </c>
      <c r="E169" s="183" t="s">
        <v>1</v>
      </c>
      <c r="F169" s="184" t="s">
        <v>177</v>
      </c>
      <c r="H169" s="185">
        <v>25.2</v>
      </c>
      <c r="I169" s="186"/>
      <c r="L169" s="181"/>
      <c r="M169" s="187"/>
      <c r="N169" s="188"/>
      <c r="O169" s="188"/>
      <c r="P169" s="188"/>
      <c r="Q169" s="188"/>
      <c r="R169" s="188"/>
      <c r="S169" s="188"/>
      <c r="T169" s="189"/>
      <c r="AT169" s="183" t="s">
        <v>140</v>
      </c>
      <c r="AU169" s="183" t="s">
        <v>111</v>
      </c>
      <c r="AV169" s="13" t="s">
        <v>111</v>
      </c>
      <c r="AW169" s="13" t="s">
        <v>31</v>
      </c>
      <c r="AX169" s="13" t="s">
        <v>76</v>
      </c>
      <c r="AY169" s="183" t="s">
        <v>132</v>
      </c>
    </row>
    <row r="170" spans="2:51" s="14" customFormat="1" ht="10.199999999999999">
      <c r="B170" s="190"/>
      <c r="D170" s="182" t="s">
        <v>140</v>
      </c>
      <c r="E170" s="191" t="s">
        <v>1</v>
      </c>
      <c r="F170" s="192" t="s">
        <v>178</v>
      </c>
      <c r="H170" s="193">
        <v>25.2</v>
      </c>
      <c r="I170" s="194"/>
      <c r="L170" s="190"/>
      <c r="M170" s="195"/>
      <c r="N170" s="196"/>
      <c r="O170" s="196"/>
      <c r="P170" s="196"/>
      <c r="Q170" s="196"/>
      <c r="R170" s="196"/>
      <c r="S170" s="196"/>
      <c r="T170" s="197"/>
      <c r="AT170" s="191" t="s">
        <v>140</v>
      </c>
      <c r="AU170" s="191" t="s">
        <v>111</v>
      </c>
      <c r="AV170" s="14" t="s">
        <v>143</v>
      </c>
      <c r="AW170" s="14" t="s">
        <v>31</v>
      </c>
      <c r="AX170" s="14" t="s">
        <v>76</v>
      </c>
      <c r="AY170" s="191" t="s">
        <v>132</v>
      </c>
    </row>
    <row r="171" spans="2:51" s="13" customFormat="1" ht="10.199999999999999">
      <c r="B171" s="181"/>
      <c r="D171" s="182" t="s">
        <v>140</v>
      </c>
      <c r="E171" s="183" t="s">
        <v>1</v>
      </c>
      <c r="F171" s="184" t="s">
        <v>179</v>
      </c>
      <c r="H171" s="185">
        <v>50.554000000000002</v>
      </c>
      <c r="I171" s="186"/>
      <c r="L171" s="181"/>
      <c r="M171" s="187"/>
      <c r="N171" s="188"/>
      <c r="O171" s="188"/>
      <c r="P171" s="188"/>
      <c r="Q171" s="188"/>
      <c r="R171" s="188"/>
      <c r="S171" s="188"/>
      <c r="T171" s="189"/>
      <c r="AT171" s="183" t="s">
        <v>140</v>
      </c>
      <c r="AU171" s="183" t="s">
        <v>111</v>
      </c>
      <c r="AV171" s="13" t="s">
        <v>111</v>
      </c>
      <c r="AW171" s="13" t="s">
        <v>31</v>
      </c>
      <c r="AX171" s="13" t="s">
        <v>76</v>
      </c>
      <c r="AY171" s="183" t="s">
        <v>132</v>
      </c>
    </row>
    <row r="172" spans="2:51" s="14" customFormat="1" ht="10.199999999999999">
      <c r="B172" s="190"/>
      <c r="D172" s="182" t="s">
        <v>140</v>
      </c>
      <c r="E172" s="191" t="s">
        <v>1</v>
      </c>
      <c r="F172" s="192" t="s">
        <v>180</v>
      </c>
      <c r="H172" s="193">
        <v>50.554000000000002</v>
      </c>
      <c r="I172" s="194"/>
      <c r="L172" s="190"/>
      <c r="M172" s="195"/>
      <c r="N172" s="196"/>
      <c r="O172" s="196"/>
      <c r="P172" s="196"/>
      <c r="Q172" s="196"/>
      <c r="R172" s="196"/>
      <c r="S172" s="196"/>
      <c r="T172" s="197"/>
      <c r="AT172" s="191" t="s">
        <v>140</v>
      </c>
      <c r="AU172" s="191" t="s">
        <v>111</v>
      </c>
      <c r="AV172" s="14" t="s">
        <v>143</v>
      </c>
      <c r="AW172" s="14" t="s">
        <v>31</v>
      </c>
      <c r="AX172" s="14" t="s">
        <v>76</v>
      </c>
      <c r="AY172" s="191" t="s">
        <v>132</v>
      </c>
    </row>
    <row r="173" spans="2:51" s="13" customFormat="1" ht="10.199999999999999">
      <c r="B173" s="181"/>
      <c r="D173" s="182" t="s">
        <v>140</v>
      </c>
      <c r="E173" s="183" t="s">
        <v>1</v>
      </c>
      <c r="F173" s="184" t="s">
        <v>181</v>
      </c>
      <c r="H173" s="185">
        <v>29.879000000000001</v>
      </c>
      <c r="I173" s="186"/>
      <c r="L173" s="181"/>
      <c r="M173" s="187"/>
      <c r="N173" s="188"/>
      <c r="O173" s="188"/>
      <c r="P173" s="188"/>
      <c r="Q173" s="188"/>
      <c r="R173" s="188"/>
      <c r="S173" s="188"/>
      <c r="T173" s="189"/>
      <c r="AT173" s="183" t="s">
        <v>140</v>
      </c>
      <c r="AU173" s="183" t="s">
        <v>111</v>
      </c>
      <c r="AV173" s="13" t="s">
        <v>111</v>
      </c>
      <c r="AW173" s="13" t="s">
        <v>31</v>
      </c>
      <c r="AX173" s="13" t="s">
        <v>76</v>
      </c>
      <c r="AY173" s="183" t="s">
        <v>132</v>
      </c>
    </row>
    <row r="174" spans="2:51" s="14" customFormat="1" ht="10.199999999999999">
      <c r="B174" s="190"/>
      <c r="D174" s="182" t="s">
        <v>140</v>
      </c>
      <c r="E174" s="191" t="s">
        <v>1</v>
      </c>
      <c r="F174" s="192" t="s">
        <v>182</v>
      </c>
      <c r="H174" s="193">
        <v>29.879000000000001</v>
      </c>
      <c r="I174" s="194"/>
      <c r="L174" s="190"/>
      <c r="M174" s="195"/>
      <c r="N174" s="196"/>
      <c r="O174" s="196"/>
      <c r="P174" s="196"/>
      <c r="Q174" s="196"/>
      <c r="R174" s="196"/>
      <c r="S174" s="196"/>
      <c r="T174" s="197"/>
      <c r="AT174" s="191" t="s">
        <v>140</v>
      </c>
      <c r="AU174" s="191" t="s">
        <v>111</v>
      </c>
      <c r="AV174" s="14" t="s">
        <v>143</v>
      </c>
      <c r="AW174" s="14" t="s">
        <v>31</v>
      </c>
      <c r="AX174" s="14" t="s">
        <v>76</v>
      </c>
      <c r="AY174" s="191" t="s">
        <v>132</v>
      </c>
    </row>
    <row r="175" spans="2:51" s="13" customFormat="1" ht="10.199999999999999">
      <c r="B175" s="181"/>
      <c r="D175" s="182" t="s">
        <v>140</v>
      </c>
      <c r="E175" s="183" t="s">
        <v>1</v>
      </c>
      <c r="F175" s="184" t="s">
        <v>183</v>
      </c>
      <c r="H175" s="185">
        <v>21.134</v>
      </c>
      <c r="I175" s="186"/>
      <c r="L175" s="181"/>
      <c r="M175" s="187"/>
      <c r="N175" s="188"/>
      <c r="O175" s="188"/>
      <c r="P175" s="188"/>
      <c r="Q175" s="188"/>
      <c r="R175" s="188"/>
      <c r="S175" s="188"/>
      <c r="T175" s="189"/>
      <c r="AT175" s="183" t="s">
        <v>140</v>
      </c>
      <c r="AU175" s="183" t="s">
        <v>111</v>
      </c>
      <c r="AV175" s="13" t="s">
        <v>111</v>
      </c>
      <c r="AW175" s="13" t="s">
        <v>31</v>
      </c>
      <c r="AX175" s="13" t="s">
        <v>76</v>
      </c>
      <c r="AY175" s="183" t="s">
        <v>132</v>
      </c>
    </row>
    <row r="176" spans="2:51" s="14" customFormat="1" ht="10.199999999999999">
      <c r="B176" s="190"/>
      <c r="D176" s="182" t="s">
        <v>140</v>
      </c>
      <c r="E176" s="191" t="s">
        <v>1</v>
      </c>
      <c r="F176" s="192" t="s">
        <v>184</v>
      </c>
      <c r="H176" s="193">
        <v>21.134</v>
      </c>
      <c r="I176" s="194"/>
      <c r="L176" s="190"/>
      <c r="M176" s="195"/>
      <c r="N176" s="196"/>
      <c r="O176" s="196"/>
      <c r="P176" s="196"/>
      <c r="Q176" s="196"/>
      <c r="R176" s="196"/>
      <c r="S176" s="196"/>
      <c r="T176" s="197"/>
      <c r="AT176" s="191" t="s">
        <v>140</v>
      </c>
      <c r="AU176" s="191" t="s">
        <v>111</v>
      </c>
      <c r="AV176" s="14" t="s">
        <v>143</v>
      </c>
      <c r="AW176" s="14" t="s">
        <v>31</v>
      </c>
      <c r="AX176" s="14" t="s">
        <v>76</v>
      </c>
      <c r="AY176" s="191" t="s">
        <v>132</v>
      </c>
    </row>
    <row r="177" spans="1:65" s="13" customFormat="1" ht="20.399999999999999">
      <c r="B177" s="181"/>
      <c r="D177" s="182" t="s">
        <v>140</v>
      </c>
      <c r="E177" s="183" t="s">
        <v>1</v>
      </c>
      <c r="F177" s="184" t="s">
        <v>185</v>
      </c>
      <c r="H177" s="185">
        <v>32.22</v>
      </c>
      <c r="I177" s="186"/>
      <c r="L177" s="181"/>
      <c r="M177" s="187"/>
      <c r="N177" s="188"/>
      <c r="O177" s="188"/>
      <c r="P177" s="188"/>
      <c r="Q177" s="188"/>
      <c r="R177" s="188"/>
      <c r="S177" s="188"/>
      <c r="T177" s="189"/>
      <c r="AT177" s="183" t="s">
        <v>140</v>
      </c>
      <c r="AU177" s="183" t="s">
        <v>111</v>
      </c>
      <c r="AV177" s="13" t="s">
        <v>111</v>
      </c>
      <c r="AW177" s="13" t="s">
        <v>31</v>
      </c>
      <c r="AX177" s="13" t="s">
        <v>76</v>
      </c>
      <c r="AY177" s="183" t="s">
        <v>132</v>
      </c>
    </row>
    <row r="178" spans="1:65" s="13" customFormat="1" ht="20.399999999999999">
      <c r="B178" s="181"/>
      <c r="D178" s="182" t="s">
        <v>140</v>
      </c>
      <c r="E178" s="183" t="s">
        <v>1</v>
      </c>
      <c r="F178" s="184" t="s">
        <v>186</v>
      </c>
      <c r="H178" s="185">
        <v>30.033999999999999</v>
      </c>
      <c r="I178" s="186"/>
      <c r="L178" s="181"/>
      <c r="M178" s="187"/>
      <c r="N178" s="188"/>
      <c r="O178" s="188"/>
      <c r="P178" s="188"/>
      <c r="Q178" s="188"/>
      <c r="R178" s="188"/>
      <c r="S178" s="188"/>
      <c r="T178" s="189"/>
      <c r="AT178" s="183" t="s">
        <v>140</v>
      </c>
      <c r="AU178" s="183" t="s">
        <v>111</v>
      </c>
      <c r="AV178" s="13" t="s">
        <v>111</v>
      </c>
      <c r="AW178" s="13" t="s">
        <v>31</v>
      </c>
      <c r="AX178" s="13" t="s">
        <v>76</v>
      </c>
      <c r="AY178" s="183" t="s">
        <v>132</v>
      </c>
    </row>
    <row r="179" spans="1:65" s="14" customFormat="1" ht="10.199999999999999">
      <c r="B179" s="190"/>
      <c r="D179" s="182" t="s">
        <v>140</v>
      </c>
      <c r="E179" s="191" t="s">
        <v>1</v>
      </c>
      <c r="F179" s="192" t="s">
        <v>187</v>
      </c>
      <c r="H179" s="193">
        <v>62.253999999999998</v>
      </c>
      <c r="I179" s="194"/>
      <c r="L179" s="190"/>
      <c r="M179" s="195"/>
      <c r="N179" s="196"/>
      <c r="O179" s="196"/>
      <c r="P179" s="196"/>
      <c r="Q179" s="196"/>
      <c r="R179" s="196"/>
      <c r="S179" s="196"/>
      <c r="T179" s="197"/>
      <c r="AT179" s="191" t="s">
        <v>140</v>
      </c>
      <c r="AU179" s="191" t="s">
        <v>111</v>
      </c>
      <c r="AV179" s="14" t="s">
        <v>143</v>
      </c>
      <c r="AW179" s="14" t="s">
        <v>31</v>
      </c>
      <c r="AX179" s="14" t="s">
        <v>76</v>
      </c>
      <c r="AY179" s="191" t="s">
        <v>132</v>
      </c>
    </row>
    <row r="180" spans="1:65" s="13" customFormat="1" ht="10.199999999999999">
      <c r="B180" s="181"/>
      <c r="D180" s="182" t="s">
        <v>140</v>
      </c>
      <c r="E180" s="183" t="s">
        <v>1</v>
      </c>
      <c r="F180" s="184" t="s">
        <v>188</v>
      </c>
      <c r="H180" s="185">
        <v>15.584</v>
      </c>
      <c r="I180" s="186"/>
      <c r="L180" s="181"/>
      <c r="M180" s="187"/>
      <c r="N180" s="188"/>
      <c r="O180" s="188"/>
      <c r="P180" s="188"/>
      <c r="Q180" s="188"/>
      <c r="R180" s="188"/>
      <c r="S180" s="188"/>
      <c r="T180" s="189"/>
      <c r="AT180" s="183" t="s">
        <v>140</v>
      </c>
      <c r="AU180" s="183" t="s">
        <v>111</v>
      </c>
      <c r="AV180" s="13" t="s">
        <v>111</v>
      </c>
      <c r="AW180" s="13" t="s">
        <v>31</v>
      </c>
      <c r="AX180" s="13" t="s">
        <v>76</v>
      </c>
      <c r="AY180" s="183" t="s">
        <v>132</v>
      </c>
    </row>
    <row r="181" spans="1:65" s="13" customFormat="1" ht="10.199999999999999">
      <c r="B181" s="181"/>
      <c r="D181" s="182" t="s">
        <v>140</v>
      </c>
      <c r="E181" s="183" t="s">
        <v>1</v>
      </c>
      <c r="F181" s="184" t="s">
        <v>189</v>
      </c>
      <c r="H181" s="185">
        <v>27.82</v>
      </c>
      <c r="I181" s="186"/>
      <c r="L181" s="181"/>
      <c r="M181" s="187"/>
      <c r="N181" s="188"/>
      <c r="O181" s="188"/>
      <c r="P181" s="188"/>
      <c r="Q181" s="188"/>
      <c r="R181" s="188"/>
      <c r="S181" s="188"/>
      <c r="T181" s="189"/>
      <c r="AT181" s="183" t="s">
        <v>140</v>
      </c>
      <c r="AU181" s="183" t="s">
        <v>111</v>
      </c>
      <c r="AV181" s="13" t="s">
        <v>111</v>
      </c>
      <c r="AW181" s="13" t="s">
        <v>31</v>
      </c>
      <c r="AX181" s="13" t="s">
        <v>76</v>
      </c>
      <c r="AY181" s="183" t="s">
        <v>132</v>
      </c>
    </row>
    <row r="182" spans="1:65" s="14" customFormat="1" ht="10.199999999999999">
      <c r="B182" s="190"/>
      <c r="D182" s="182" t="s">
        <v>140</v>
      </c>
      <c r="E182" s="191" t="s">
        <v>1</v>
      </c>
      <c r="F182" s="192" t="s">
        <v>190</v>
      </c>
      <c r="H182" s="193">
        <v>43.404000000000003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1" t="s">
        <v>140</v>
      </c>
      <c r="AU182" s="191" t="s">
        <v>111</v>
      </c>
      <c r="AV182" s="14" t="s">
        <v>143</v>
      </c>
      <c r="AW182" s="14" t="s">
        <v>31</v>
      </c>
      <c r="AX182" s="14" t="s">
        <v>76</v>
      </c>
      <c r="AY182" s="191" t="s">
        <v>132</v>
      </c>
    </row>
    <row r="183" spans="1:65" s="15" customFormat="1" ht="10.199999999999999">
      <c r="B183" s="198"/>
      <c r="D183" s="182" t="s">
        <v>140</v>
      </c>
      <c r="E183" s="199" t="s">
        <v>1</v>
      </c>
      <c r="F183" s="200" t="s">
        <v>144</v>
      </c>
      <c r="H183" s="201">
        <v>622.99900000000002</v>
      </c>
      <c r="I183" s="202"/>
      <c r="L183" s="198"/>
      <c r="M183" s="203"/>
      <c r="N183" s="204"/>
      <c r="O183" s="204"/>
      <c r="P183" s="204"/>
      <c r="Q183" s="204"/>
      <c r="R183" s="204"/>
      <c r="S183" s="204"/>
      <c r="T183" s="205"/>
      <c r="AT183" s="199" t="s">
        <v>140</v>
      </c>
      <c r="AU183" s="199" t="s">
        <v>111</v>
      </c>
      <c r="AV183" s="15" t="s">
        <v>138</v>
      </c>
      <c r="AW183" s="15" t="s">
        <v>31</v>
      </c>
      <c r="AX183" s="15" t="s">
        <v>81</v>
      </c>
      <c r="AY183" s="199" t="s">
        <v>132</v>
      </c>
    </row>
    <row r="184" spans="1:65" s="2" customFormat="1" ht="24.15" customHeight="1">
      <c r="A184" s="34"/>
      <c r="B184" s="136"/>
      <c r="C184" s="168" t="s">
        <v>191</v>
      </c>
      <c r="D184" s="168" t="s">
        <v>134</v>
      </c>
      <c r="E184" s="169" t="s">
        <v>192</v>
      </c>
      <c r="F184" s="170" t="s">
        <v>193</v>
      </c>
      <c r="G184" s="171" t="s">
        <v>137</v>
      </c>
      <c r="H184" s="172">
        <v>311.5</v>
      </c>
      <c r="I184" s="173"/>
      <c r="J184" s="174">
        <f>ROUND(I184*H184,2)</f>
        <v>0</v>
      </c>
      <c r="K184" s="175"/>
      <c r="L184" s="35"/>
      <c r="M184" s="176" t="s">
        <v>1</v>
      </c>
      <c r="N184" s="177" t="s">
        <v>42</v>
      </c>
      <c r="O184" s="63"/>
      <c r="P184" s="178">
        <f>O184*H184</f>
        <v>0</v>
      </c>
      <c r="Q184" s="178">
        <v>3.15E-2</v>
      </c>
      <c r="R184" s="178">
        <f>Q184*H184</f>
        <v>9.8122500000000006</v>
      </c>
      <c r="S184" s="178">
        <v>0</v>
      </c>
      <c r="T184" s="179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0" t="s">
        <v>138</v>
      </c>
      <c r="AT184" s="180" t="s">
        <v>134</v>
      </c>
      <c r="AU184" s="180" t="s">
        <v>111</v>
      </c>
      <c r="AY184" s="17" t="s">
        <v>132</v>
      </c>
      <c r="BE184" s="98">
        <f>IF(N184="základná",J184,0)</f>
        <v>0</v>
      </c>
      <c r="BF184" s="98">
        <f>IF(N184="znížená",J184,0)</f>
        <v>0</v>
      </c>
      <c r="BG184" s="98">
        <f>IF(N184="zákl. prenesená",J184,0)</f>
        <v>0</v>
      </c>
      <c r="BH184" s="98">
        <f>IF(N184="zníž. prenesená",J184,0)</f>
        <v>0</v>
      </c>
      <c r="BI184" s="98">
        <f>IF(N184="nulová",J184,0)</f>
        <v>0</v>
      </c>
      <c r="BJ184" s="17" t="s">
        <v>111</v>
      </c>
      <c r="BK184" s="98">
        <f>ROUND(I184*H184,2)</f>
        <v>0</v>
      </c>
      <c r="BL184" s="17" t="s">
        <v>138</v>
      </c>
      <c r="BM184" s="180" t="s">
        <v>194</v>
      </c>
    </row>
    <row r="185" spans="1:65" s="13" customFormat="1" ht="10.199999999999999">
      <c r="B185" s="181"/>
      <c r="D185" s="182" t="s">
        <v>140</v>
      </c>
      <c r="E185" s="183" t="s">
        <v>1</v>
      </c>
      <c r="F185" s="184" t="s">
        <v>161</v>
      </c>
      <c r="H185" s="185">
        <v>311.5</v>
      </c>
      <c r="I185" s="186"/>
      <c r="L185" s="181"/>
      <c r="M185" s="187"/>
      <c r="N185" s="188"/>
      <c r="O185" s="188"/>
      <c r="P185" s="188"/>
      <c r="Q185" s="188"/>
      <c r="R185" s="188"/>
      <c r="S185" s="188"/>
      <c r="T185" s="189"/>
      <c r="AT185" s="183" t="s">
        <v>140</v>
      </c>
      <c r="AU185" s="183" t="s">
        <v>111</v>
      </c>
      <c r="AV185" s="13" t="s">
        <v>111</v>
      </c>
      <c r="AW185" s="13" t="s">
        <v>31</v>
      </c>
      <c r="AX185" s="13" t="s">
        <v>76</v>
      </c>
      <c r="AY185" s="183" t="s">
        <v>132</v>
      </c>
    </row>
    <row r="186" spans="1:65" s="14" customFormat="1" ht="10.199999999999999">
      <c r="B186" s="190"/>
      <c r="D186" s="182" t="s">
        <v>140</v>
      </c>
      <c r="E186" s="191" t="s">
        <v>1</v>
      </c>
      <c r="F186" s="192" t="s">
        <v>142</v>
      </c>
      <c r="H186" s="193">
        <v>311.5</v>
      </c>
      <c r="I186" s="194"/>
      <c r="L186" s="190"/>
      <c r="M186" s="195"/>
      <c r="N186" s="196"/>
      <c r="O186" s="196"/>
      <c r="P186" s="196"/>
      <c r="Q186" s="196"/>
      <c r="R186" s="196"/>
      <c r="S186" s="196"/>
      <c r="T186" s="197"/>
      <c r="AT186" s="191" t="s">
        <v>140</v>
      </c>
      <c r="AU186" s="191" t="s">
        <v>111</v>
      </c>
      <c r="AV186" s="14" t="s">
        <v>143</v>
      </c>
      <c r="AW186" s="14" t="s">
        <v>31</v>
      </c>
      <c r="AX186" s="14" t="s">
        <v>76</v>
      </c>
      <c r="AY186" s="191" t="s">
        <v>132</v>
      </c>
    </row>
    <row r="187" spans="1:65" s="15" customFormat="1" ht="10.199999999999999">
      <c r="B187" s="198"/>
      <c r="D187" s="182" t="s">
        <v>140</v>
      </c>
      <c r="E187" s="199" t="s">
        <v>1</v>
      </c>
      <c r="F187" s="200" t="s">
        <v>144</v>
      </c>
      <c r="H187" s="201">
        <v>311.5</v>
      </c>
      <c r="I187" s="202"/>
      <c r="L187" s="198"/>
      <c r="M187" s="203"/>
      <c r="N187" s="204"/>
      <c r="O187" s="204"/>
      <c r="P187" s="204"/>
      <c r="Q187" s="204"/>
      <c r="R187" s="204"/>
      <c r="S187" s="204"/>
      <c r="T187" s="205"/>
      <c r="AT187" s="199" t="s">
        <v>140</v>
      </c>
      <c r="AU187" s="199" t="s">
        <v>111</v>
      </c>
      <c r="AV187" s="15" t="s">
        <v>138</v>
      </c>
      <c r="AW187" s="15" t="s">
        <v>31</v>
      </c>
      <c r="AX187" s="15" t="s">
        <v>81</v>
      </c>
      <c r="AY187" s="199" t="s">
        <v>132</v>
      </c>
    </row>
    <row r="188" spans="1:65" s="2" customFormat="1" ht="16.5" customHeight="1">
      <c r="A188" s="34"/>
      <c r="B188" s="136"/>
      <c r="C188" s="168" t="s">
        <v>145</v>
      </c>
      <c r="D188" s="168" t="s">
        <v>134</v>
      </c>
      <c r="E188" s="169" t="s">
        <v>195</v>
      </c>
      <c r="F188" s="170" t="s">
        <v>196</v>
      </c>
      <c r="G188" s="171" t="s">
        <v>137</v>
      </c>
      <c r="H188" s="172">
        <v>622.99900000000002</v>
      </c>
      <c r="I188" s="173"/>
      <c r="J188" s="174">
        <f>ROUND(I188*H188,2)</f>
        <v>0</v>
      </c>
      <c r="K188" s="175"/>
      <c r="L188" s="35"/>
      <c r="M188" s="176" t="s">
        <v>1</v>
      </c>
      <c r="N188" s="177" t="s">
        <v>42</v>
      </c>
      <c r="O188" s="63"/>
      <c r="P188" s="178">
        <f>O188*H188</f>
        <v>0</v>
      </c>
      <c r="Q188" s="178">
        <v>5.8E-4</v>
      </c>
      <c r="R188" s="178">
        <f>Q188*H188</f>
        <v>0.36133942000000002</v>
      </c>
      <c r="S188" s="178">
        <v>0</v>
      </c>
      <c r="T188" s="179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0" t="s">
        <v>138</v>
      </c>
      <c r="AT188" s="180" t="s">
        <v>134</v>
      </c>
      <c r="AU188" s="180" t="s">
        <v>111</v>
      </c>
      <c r="AY188" s="17" t="s">
        <v>132</v>
      </c>
      <c r="BE188" s="98">
        <f>IF(N188="základná",J188,0)</f>
        <v>0</v>
      </c>
      <c r="BF188" s="98">
        <f>IF(N188="znížená",J188,0)</f>
        <v>0</v>
      </c>
      <c r="BG188" s="98">
        <f>IF(N188="zákl. prenesená",J188,0)</f>
        <v>0</v>
      </c>
      <c r="BH188" s="98">
        <f>IF(N188="zníž. prenesená",J188,0)</f>
        <v>0</v>
      </c>
      <c r="BI188" s="98">
        <f>IF(N188="nulová",J188,0)</f>
        <v>0</v>
      </c>
      <c r="BJ188" s="17" t="s">
        <v>111</v>
      </c>
      <c r="BK188" s="98">
        <f>ROUND(I188*H188,2)</f>
        <v>0</v>
      </c>
      <c r="BL188" s="17" t="s">
        <v>138</v>
      </c>
      <c r="BM188" s="180" t="s">
        <v>197</v>
      </c>
    </row>
    <row r="189" spans="1:65" s="2" customFormat="1" ht="16.5" customHeight="1">
      <c r="A189" s="34"/>
      <c r="B189" s="136"/>
      <c r="C189" s="168" t="s">
        <v>198</v>
      </c>
      <c r="D189" s="168" t="s">
        <v>134</v>
      </c>
      <c r="E189" s="169" t="s">
        <v>199</v>
      </c>
      <c r="F189" s="170" t="s">
        <v>200</v>
      </c>
      <c r="G189" s="171" t="s">
        <v>137</v>
      </c>
      <c r="H189" s="172">
        <v>622.99900000000002</v>
      </c>
      <c r="I189" s="173"/>
      <c r="J189" s="174">
        <f>ROUND(I189*H189,2)</f>
        <v>0</v>
      </c>
      <c r="K189" s="175"/>
      <c r="L189" s="35"/>
      <c r="M189" s="176" t="s">
        <v>1</v>
      </c>
      <c r="N189" s="177" t="s">
        <v>42</v>
      </c>
      <c r="O189" s="63"/>
      <c r="P189" s="178">
        <f>O189*H189</f>
        <v>0</v>
      </c>
      <c r="Q189" s="178">
        <v>9.0000000000000006E-5</v>
      </c>
      <c r="R189" s="178">
        <f>Q189*H189</f>
        <v>5.6069910000000008E-2</v>
      </c>
      <c r="S189" s="178">
        <v>0</v>
      </c>
      <c r="T189" s="179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0" t="s">
        <v>138</v>
      </c>
      <c r="AT189" s="180" t="s">
        <v>134</v>
      </c>
      <c r="AU189" s="180" t="s">
        <v>111</v>
      </c>
      <c r="AY189" s="17" t="s">
        <v>132</v>
      </c>
      <c r="BE189" s="98">
        <f>IF(N189="základná",J189,0)</f>
        <v>0</v>
      </c>
      <c r="BF189" s="98">
        <f>IF(N189="znížená",J189,0)</f>
        <v>0</v>
      </c>
      <c r="BG189" s="98">
        <f>IF(N189="zákl. prenesená",J189,0)</f>
        <v>0</v>
      </c>
      <c r="BH189" s="98">
        <f>IF(N189="zníž. prenesená",J189,0)</f>
        <v>0</v>
      </c>
      <c r="BI189" s="98">
        <f>IF(N189="nulová",J189,0)</f>
        <v>0</v>
      </c>
      <c r="BJ189" s="17" t="s">
        <v>111</v>
      </c>
      <c r="BK189" s="98">
        <f>ROUND(I189*H189,2)</f>
        <v>0</v>
      </c>
      <c r="BL189" s="17" t="s">
        <v>138</v>
      </c>
      <c r="BM189" s="180" t="s">
        <v>201</v>
      </c>
    </row>
    <row r="190" spans="1:65" s="12" customFormat="1" ht="22.8" customHeight="1">
      <c r="B190" s="155"/>
      <c r="D190" s="156" t="s">
        <v>75</v>
      </c>
      <c r="E190" s="166" t="s">
        <v>202</v>
      </c>
      <c r="F190" s="166" t="s">
        <v>203</v>
      </c>
      <c r="I190" s="158"/>
      <c r="J190" s="167">
        <f>BK190</f>
        <v>0</v>
      </c>
      <c r="L190" s="155"/>
      <c r="M190" s="160"/>
      <c r="N190" s="161"/>
      <c r="O190" s="161"/>
      <c r="P190" s="162">
        <f>SUM(P191:P258)</f>
        <v>0</v>
      </c>
      <c r="Q190" s="161"/>
      <c r="R190" s="162">
        <f>SUM(R191:R258)</f>
        <v>33.977109389999995</v>
      </c>
      <c r="S190" s="161"/>
      <c r="T190" s="163">
        <f>SUM(T191:T258)</f>
        <v>18.066971000000002</v>
      </c>
      <c r="AR190" s="156" t="s">
        <v>81</v>
      </c>
      <c r="AT190" s="164" t="s">
        <v>75</v>
      </c>
      <c r="AU190" s="164" t="s">
        <v>81</v>
      </c>
      <c r="AY190" s="156" t="s">
        <v>132</v>
      </c>
      <c r="BK190" s="165">
        <f>SUM(BK191:BK258)</f>
        <v>0</v>
      </c>
    </row>
    <row r="191" spans="1:65" s="2" customFormat="1" ht="33" customHeight="1">
      <c r="A191" s="34"/>
      <c r="B191" s="136"/>
      <c r="C191" s="168" t="s">
        <v>204</v>
      </c>
      <c r="D191" s="168" t="s">
        <v>134</v>
      </c>
      <c r="E191" s="169" t="s">
        <v>205</v>
      </c>
      <c r="F191" s="170" t="s">
        <v>206</v>
      </c>
      <c r="G191" s="171" t="s">
        <v>137</v>
      </c>
      <c r="H191" s="172">
        <v>659.66099999999994</v>
      </c>
      <c r="I191" s="173"/>
      <c r="J191" s="174">
        <f>ROUND(I191*H191,2)</f>
        <v>0</v>
      </c>
      <c r="K191" s="175"/>
      <c r="L191" s="35"/>
      <c r="M191" s="176" t="s">
        <v>1</v>
      </c>
      <c r="N191" s="177" t="s">
        <v>42</v>
      </c>
      <c r="O191" s="63"/>
      <c r="P191" s="178">
        <f>O191*H191</f>
        <v>0</v>
      </c>
      <c r="Q191" s="178">
        <v>2.572E-2</v>
      </c>
      <c r="R191" s="178">
        <f>Q191*H191</f>
        <v>16.966480919999999</v>
      </c>
      <c r="S191" s="178">
        <v>0</v>
      </c>
      <c r="T191" s="179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0" t="s">
        <v>138</v>
      </c>
      <c r="AT191" s="180" t="s">
        <v>134</v>
      </c>
      <c r="AU191" s="180" t="s">
        <v>111</v>
      </c>
      <c r="AY191" s="17" t="s">
        <v>132</v>
      </c>
      <c r="BE191" s="98">
        <f>IF(N191="základná",J191,0)</f>
        <v>0</v>
      </c>
      <c r="BF191" s="98">
        <f>IF(N191="znížená",J191,0)</f>
        <v>0</v>
      </c>
      <c r="BG191" s="98">
        <f>IF(N191="zákl. prenesená",J191,0)</f>
        <v>0</v>
      </c>
      <c r="BH191" s="98">
        <f>IF(N191="zníž. prenesená",J191,0)</f>
        <v>0</v>
      </c>
      <c r="BI191" s="98">
        <f>IF(N191="nulová",J191,0)</f>
        <v>0</v>
      </c>
      <c r="BJ191" s="17" t="s">
        <v>111</v>
      </c>
      <c r="BK191" s="98">
        <f>ROUND(I191*H191,2)</f>
        <v>0</v>
      </c>
      <c r="BL191" s="17" t="s">
        <v>138</v>
      </c>
      <c r="BM191" s="180" t="s">
        <v>207</v>
      </c>
    </row>
    <row r="192" spans="1:65" s="13" customFormat="1" ht="10.199999999999999">
      <c r="B192" s="181"/>
      <c r="D192" s="182" t="s">
        <v>140</v>
      </c>
      <c r="E192" s="183" t="s">
        <v>1</v>
      </c>
      <c r="F192" s="184" t="s">
        <v>165</v>
      </c>
      <c r="H192" s="185">
        <v>109.822</v>
      </c>
      <c r="I192" s="186"/>
      <c r="L192" s="181"/>
      <c r="M192" s="187"/>
      <c r="N192" s="188"/>
      <c r="O192" s="188"/>
      <c r="P192" s="188"/>
      <c r="Q192" s="188"/>
      <c r="R192" s="188"/>
      <c r="S192" s="188"/>
      <c r="T192" s="189"/>
      <c r="AT192" s="183" t="s">
        <v>140</v>
      </c>
      <c r="AU192" s="183" t="s">
        <v>111</v>
      </c>
      <c r="AV192" s="13" t="s">
        <v>111</v>
      </c>
      <c r="AW192" s="13" t="s">
        <v>31</v>
      </c>
      <c r="AX192" s="13" t="s">
        <v>76</v>
      </c>
      <c r="AY192" s="183" t="s">
        <v>132</v>
      </c>
    </row>
    <row r="193" spans="1:65" s="14" customFormat="1" ht="10.199999999999999">
      <c r="B193" s="190"/>
      <c r="D193" s="182" t="s">
        <v>140</v>
      </c>
      <c r="E193" s="191" t="s">
        <v>1</v>
      </c>
      <c r="F193" s="192" t="s">
        <v>152</v>
      </c>
      <c r="H193" s="193">
        <v>109.822</v>
      </c>
      <c r="I193" s="194"/>
      <c r="L193" s="190"/>
      <c r="M193" s="195"/>
      <c r="N193" s="196"/>
      <c r="O193" s="196"/>
      <c r="P193" s="196"/>
      <c r="Q193" s="196"/>
      <c r="R193" s="196"/>
      <c r="S193" s="196"/>
      <c r="T193" s="197"/>
      <c r="AT193" s="191" t="s">
        <v>140</v>
      </c>
      <c r="AU193" s="191" t="s">
        <v>111</v>
      </c>
      <c r="AV193" s="14" t="s">
        <v>143</v>
      </c>
      <c r="AW193" s="14" t="s">
        <v>31</v>
      </c>
      <c r="AX193" s="14" t="s">
        <v>76</v>
      </c>
      <c r="AY193" s="191" t="s">
        <v>132</v>
      </c>
    </row>
    <row r="194" spans="1:65" s="13" customFormat="1" ht="10.199999999999999">
      <c r="B194" s="181"/>
      <c r="D194" s="182" t="s">
        <v>140</v>
      </c>
      <c r="E194" s="183" t="s">
        <v>1</v>
      </c>
      <c r="F194" s="184" t="s">
        <v>168</v>
      </c>
      <c r="H194" s="185">
        <v>176.345</v>
      </c>
      <c r="I194" s="186"/>
      <c r="L194" s="181"/>
      <c r="M194" s="187"/>
      <c r="N194" s="188"/>
      <c r="O194" s="188"/>
      <c r="P194" s="188"/>
      <c r="Q194" s="188"/>
      <c r="R194" s="188"/>
      <c r="S194" s="188"/>
      <c r="T194" s="189"/>
      <c r="AT194" s="183" t="s">
        <v>140</v>
      </c>
      <c r="AU194" s="183" t="s">
        <v>111</v>
      </c>
      <c r="AV194" s="13" t="s">
        <v>111</v>
      </c>
      <c r="AW194" s="13" t="s">
        <v>31</v>
      </c>
      <c r="AX194" s="13" t="s">
        <v>76</v>
      </c>
      <c r="AY194" s="183" t="s">
        <v>132</v>
      </c>
    </row>
    <row r="195" spans="1:65" s="14" customFormat="1" ht="10.199999999999999">
      <c r="B195" s="190"/>
      <c r="D195" s="182" t="s">
        <v>140</v>
      </c>
      <c r="E195" s="191" t="s">
        <v>1</v>
      </c>
      <c r="F195" s="192" t="s">
        <v>155</v>
      </c>
      <c r="H195" s="193">
        <v>176.345</v>
      </c>
      <c r="I195" s="194"/>
      <c r="L195" s="190"/>
      <c r="M195" s="195"/>
      <c r="N195" s="196"/>
      <c r="O195" s="196"/>
      <c r="P195" s="196"/>
      <c r="Q195" s="196"/>
      <c r="R195" s="196"/>
      <c r="S195" s="196"/>
      <c r="T195" s="197"/>
      <c r="AT195" s="191" t="s">
        <v>140</v>
      </c>
      <c r="AU195" s="191" t="s">
        <v>111</v>
      </c>
      <c r="AV195" s="14" t="s">
        <v>143</v>
      </c>
      <c r="AW195" s="14" t="s">
        <v>31</v>
      </c>
      <c r="AX195" s="14" t="s">
        <v>76</v>
      </c>
      <c r="AY195" s="191" t="s">
        <v>132</v>
      </c>
    </row>
    <row r="196" spans="1:65" s="13" customFormat="1" ht="10.199999999999999">
      <c r="B196" s="181"/>
      <c r="D196" s="182" t="s">
        <v>140</v>
      </c>
      <c r="E196" s="183" t="s">
        <v>1</v>
      </c>
      <c r="F196" s="184" t="s">
        <v>172</v>
      </c>
      <c r="H196" s="185">
        <v>330.09</v>
      </c>
      <c r="I196" s="186"/>
      <c r="L196" s="181"/>
      <c r="M196" s="187"/>
      <c r="N196" s="188"/>
      <c r="O196" s="188"/>
      <c r="P196" s="188"/>
      <c r="Q196" s="188"/>
      <c r="R196" s="188"/>
      <c r="S196" s="188"/>
      <c r="T196" s="189"/>
      <c r="AT196" s="183" t="s">
        <v>140</v>
      </c>
      <c r="AU196" s="183" t="s">
        <v>111</v>
      </c>
      <c r="AV196" s="13" t="s">
        <v>111</v>
      </c>
      <c r="AW196" s="13" t="s">
        <v>31</v>
      </c>
      <c r="AX196" s="13" t="s">
        <v>76</v>
      </c>
      <c r="AY196" s="183" t="s">
        <v>132</v>
      </c>
    </row>
    <row r="197" spans="1:65" s="14" customFormat="1" ht="10.199999999999999">
      <c r="B197" s="190"/>
      <c r="D197" s="182" t="s">
        <v>140</v>
      </c>
      <c r="E197" s="191" t="s">
        <v>1</v>
      </c>
      <c r="F197" s="192" t="s">
        <v>157</v>
      </c>
      <c r="H197" s="193">
        <v>330.09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1" t="s">
        <v>140</v>
      </c>
      <c r="AU197" s="191" t="s">
        <v>111</v>
      </c>
      <c r="AV197" s="14" t="s">
        <v>143</v>
      </c>
      <c r="AW197" s="14" t="s">
        <v>31</v>
      </c>
      <c r="AX197" s="14" t="s">
        <v>76</v>
      </c>
      <c r="AY197" s="191" t="s">
        <v>132</v>
      </c>
    </row>
    <row r="198" spans="1:65" s="13" customFormat="1" ht="10.199999999999999">
      <c r="B198" s="181"/>
      <c r="D198" s="182" t="s">
        <v>140</v>
      </c>
      <c r="E198" s="183" t="s">
        <v>1</v>
      </c>
      <c r="F198" s="184" t="s">
        <v>188</v>
      </c>
      <c r="H198" s="185">
        <v>15.584</v>
      </c>
      <c r="I198" s="186"/>
      <c r="L198" s="181"/>
      <c r="M198" s="187"/>
      <c r="N198" s="188"/>
      <c r="O198" s="188"/>
      <c r="P198" s="188"/>
      <c r="Q198" s="188"/>
      <c r="R198" s="188"/>
      <c r="S198" s="188"/>
      <c r="T198" s="189"/>
      <c r="AT198" s="183" t="s">
        <v>140</v>
      </c>
      <c r="AU198" s="183" t="s">
        <v>111</v>
      </c>
      <c r="AV198" s="13" t="s">
        <v>111</v>
      </c>
      <c r="AW198" s="13" t="s">
        <v>31</v>
      </c>
      <c r="AX198" s="13" t="s">
        <v>76</v>
      </c>
      <c r="AY198" s="183" t="s">
        <v>132</v>
      </c>
    </row>
    <row r="199" spans="1:65" s="13" customFormat="1" ht="10.199999999999999">
      <c r="B199" s="181"/>
      <c r="D199" s="182" t="s">
        <v>140</v>
      </c>
      <c r="E199" s="183" t="s">
        <v>1</v>
      </c>
      <c r="F199" s="184" t="s">
        <v>189</v>
      </c>
      <c r="H199" s="185">
        <v>27.82</v>
      </c>
      <c r="I199" s="186"/>
      <c r="L199" s="181"/>
      <c r="M199" s="187"/>
      <c r="N199" s="188"/>
      <c r="O199" s="188"/>
      <c r="P199" s="188"/>
      <c r="Q199" s="188"/>
      <c r="R199" s="188"/>
      <c r="S199" s="188"/>
      <c r="T199" s="189"/>
      <c r="AT199" s="183" t="s">
        <v>140</v>
      </c>
      <c r="AU199" s="183" t="s">
        <v>111</v>
      </c>
      <c r="AV199" s="13" t="s">
        <v>111</v>
      </c>
      <c r="AW199" s="13" t="s">
        <v>31</v>
      </c>
      <c r="AX199" s="13" t="s">
        <v>76</v>
      </c>
      <c r="AY199" s="183" t="s">
        <v>132</v>
      </c>
    </row>
    <row r="200" spans="1:65" s="14" customFormat="1" ht="10.199999999999999">
      <c r="B200" s="190"/>
      <c r="D200" s="182" t="s">
        <v>140</v>
      </c>
      <c r="E200" s="191" t="s">
        <v>1</v>
      </c>
      <c r="F200" s="192" t="s">
        <v>190</v>
      </c>
      <c r="H200" s="193">
        <v>43.404000000000003</v>
      </c>
      <c r="I200" s="194"/>
      <c r="L200" s="190"/>
      <c r="M200" s="195"/>
      <c r="N200" s="196"/>
      <c r="O200" s="196"/>
      <c r="P200" s="196"/>
      <c r="Q200" s="196"/>
      <c r="R200" s="196"/>
      <c r="S200" s="196"/>
      <c r="T200" s="197"/>
      <c r="AT200" s="191" t="s">
        <v>140</v>
      </c>
      <c r="AU200" s="191" t="s">
        <v>111</v>
      </c>
      <c r="AV200" s="14" t="s">
        <v>143</v>
      </c>
      <c r="AW200" s="14" t="s">
        <v>31</v>
      </c>
      <c r="AX200" s="14" t="s">
        <v>76</v>
      </c>
      <c r="AY200" s="191" t="s">
        <v>132</v>
      </c>
    </row>
    <row r="201" spans="1:65" s="15" customFormat="1" ht="10.199999999999999">
      <c r="B201" s="198"/>
      <c r="D201" s="182" t="s">
        <v>140</v>
      </c>
      <c r="E201" s="199" t="s">
        <v>1</v>
      </c>
      <c r="F201" s="200" t="s">
        <v>144</v>
      </c>
      <c r="H201" s="201">
        <v>659.66099999999994</v>
      </c>
      <c r="I201" s="202"/>
      <c r="L201" s="198"/>
      <c r="M201" s="203"/>
      <c r="N201" s="204"/>
      <c r="O201" s="204"/>
      <c r="P201" s="204"/>
      <c r="Q201" s="204"/>
      <c r="R201" s="204"/>
      <c r="S201" s="204"/>
      <c r="T201" s="205"/>
      <c r="AT201" s="199" t="s">
        <v>140</v>
      </c>
      <c r="AU201" s="199" t="s">
        <v>111</v>
      </c>
      <c r="AV201" s="15" t="s">
        <v>138</v>
      </c>
      <c r="AW201" s="15" t="s">
        <v>31</v>
      </c>
      <c r="AX201" s="15" t="s">
        <v>81</v>
      </c>
      <c r="AY201" s="199" t="s">
        <v>132</v>
      </c>
    </row>
    <row r="202" spans="1:65" s="2" customFormat="1" ht="44.25" customHeight="1">
      <c r="A202" s="34"/>
      <c r="B202" s="136"/>
      <c r="C202" s="168" t="s">
        <v>202</v>
      </c>
      <c r="D202" s="168" t="s">
        <v>134</v>
      </c>
      <c r="E202" s="169" t="s">
        <v>208</v>
      </c>
      <c r="F202" s="170" t="s">
        <v>209</v>
      </c>
      <c r="G202" s="171" t="s">
        <v>137</v>
      </c>
      <c r="H202" s="172">
        <v>1978.9829999999999</v>
      </c>
      <c r="I202" s="173"/>
      <c r="J202" s="174">
        <f>ROUND(I202*H202,2)</f>
        <v>0</v>
      </c>
      <c r="K202" s="175"/>
      <c r="L202" s="35"/>
      <c r="M202" s="176" t="s">
        <v>1</v>
      </c>
      <c r="N202" s="177" t="s">
        <v>42</v>
      </c>
      <c r="O202" s="63"/>
      <c r="P202" s="178">
        <f>O202*H202</f>
        <v>0</v>
      </c>
      <c r="Q202" s="178">
        <v>0</v>
      </c>
      <c r="R202" s="178">
        <f>Q202*H202</f>
        <v>0</v>
      </c>
      <c r="S202" s="178">
        <v>0</v>
      </c>
      <c r="T202" s="179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0" t="s">
        <v>138</v>
      </c>
      <c r="AT202" s="180" t="s">
        <v>134</v>
      </c>
      <c r="AU202" s="180" t="s">
        <v>111</v>
      </c>
      <c r="AY202" s="17" t="s">
        <v>132</v>
      </c>
      <c r="BE202" s="98">
        <f>IF(N202="základná",J202,0)</f>
        <v>0</v>
      </c>
      <c r="BF202" s="98">
        <f>IF(N202="znížená",J202,0)</f>
        <v>0</v>
      </c>
      <c r="BG202" s="98">
        <f>IF(N202="zákl. prenesená",J202,0)</f>
        <v>0</v>
      </c>
      <c r="BH202" s="98">
        <f>IF(N202="zníž. prenesená",J202,0)</f>
        <v>0</v>
      </c>
      <c r="BI202" s="98">
        <f>IF(N202="nulová",J202,0)</f>
        <v>0</v>
      </c>
      <c r="BJ202" s="17" t="s">
        <v>111</v>
      </c>
      <c r="BK202" s="98">
        <f>ROUND(I202*H202,2)</f>
        <v>0</v>
      </c>
      <c r="BL202" s="17" t="s">
        <v>138</v>
      </c>
      <c r="BM202" s="180" t="s">
        <v>210</v>
      </c>
    </row>
    <row r="203" spans="1:65" s="13" customFormat="1" ht="10.199999999999999">
      <c r="B203" s="181"/>
      <c r="D203" s="182" t="s">
        <v>140</v>
      </c>
      <c r="F203" s="184" t="s">
        <v>211</v>
      </c>
      <c r="H203" s="185">
        <v>1978.9829999999999</v>
      </c>
      <c r="I203" s="186"/>
      <c r="L203" s="181"/>
      <c r="M203" s="187"/>
      <c r="N203" s="188"/>
      <c r="O203" s="188"/>
      <c r="P203" s="188"/>
      <c r="Q203" s="188"/>
      <c r="R203" s="188"/>
      <c r="S203" s="188"/>
      <c r="T203" s="189"/>
      <c r="AT203" s="183" t="s">
        <v>140</v>
      </c>
      <c r="AU203" s="183" t="s">
        <v>111</v>
      </c>
      <c r="AV203" s="13" t="s">
        <v>111</v>
      </c>
      <c r="AW203" s="13" t="s">
        <v>3</v>
      </c>
      <c r="AX203" s="13" t="s">
        <v>81</v>
      </c>
      <c r="AY203" s="183" t="s">
        <v>132</v>
      </c>
    </row>
    <row r="204" spans="1:65" s="2" customFormat="1" ht="33" customHeight="1">
      <c r="A204" s="34"/>
      <c r="B204" s="136"/>
      <c r="C204" s="168" t="s">
        <v>212</v>
      </c>
      <c r="D204" s="168" t="s">
        <v>134</v>
      </c>
      <c r="E204" s="169" t="s">
        <v>213</v>
      </c>
      <c r="F204" s="170" t="s">
        <v>214</v>
      </c>
      <c r="G204" s="171" t="s">
        <v>137</v>
      </c>
      <c r="H204" s="172">
        <v>659.66099999999994</v>
      </c>
      <c r="I204" s="173"/>
      <c r="J204" s="174">
        <f>ROUND(I204*H204,2)</f>
        <v>0</v>
      </c>
      <c r="K204" s="175"/>
      <c r="L204" s="35"/>
      <c r="M204" s="176" t="s">
        <v>1</v>
      </c>
      <c r="N204" s="177" t="s">
        <v>42</v>
      </c>
      <c r="O204" s="63"/>
      <c r="P204" s="178">
        <f>O204*H204</f>
        <v>0</v>
      </c>
      <c r="Q204" s="178">
        <v>2.572E-2</v>
      </c>
      <c r="R204" s="178">
        <f>Q204*H204</f>
        <v>16.966480919999999</v>
      </c>
      <c r="S204" s="178">
        <v>0</v>
      </c>
      <c r="T204" s="179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0" t="s">
        <v>138</v>
      </c>
      <c r="AT204" s="180" t="s">
        <v>134</v>
      </c>
      <c r="AU204" s="180" t="s">
        <v>111</v>
      </c>
      <c r="AY204" s="17" t="s">
        <v>132</v>
      </c>
      <c r="BE204" s="98">
        <f>IF(N204="základná",J204,0)</f>
        <v>0</v>
      </c>
      <c r="BF204" s="98">
        <f>IF(N204="znížená",J204,0)</f>
        <v>0</v>
      </c>
      <c r="BG204" s="98">
        <f>IF(N204="zákl. prenesená",J204,0)</f>
        <v>0</v>
      </c>
      <c r="BH204" s="98">
        <f>IF(N204="zníž. prenesená",J204,0)</f>
        <v>0</v>
      </c>
      <c r="BI204" s="98">
        <f>IF(N204="nulová",J204,0)</f>
        <v>0</v>
      </c>
      <c r="BJ204" s="17" t="s">
        <v>111</v>
      </c>
      <c r="BK204" s="98">
        <f>ROUND(I204*H204,2)</f>
        <v>0</v>
      </c>
      <c r="BL204" s="17" t="s">
        <v>138</v>
      </c>
      <c r="BM204" s="180" t="s">
        <v>215</v>
      </c>
    </row>
    <row r="205" spans="1:65" s="2" customFormat="1" ht="16.5" customHeight="1">
      <c r="A205" s="34"/>
      <c r="B205" s="136"/>
      <c r="C205" s="168" t="s">
        <v>216</v>
      </c>
      <c r="D205" s="168" t="s">
        <v>134</v>
      </c>
      <c r="E205" s="169" t="s">
        <v>217</v>
      </c>
      <c r="F205" s="170" t="s">
        <v>218</v>
      </c>
      <c r="G205" s="171" t="s">
        <v>137</v>
      </c>
      <c r="H205" s="172">
        <v>659.66099999999994</v>
      </c>
      <c r="I205" s="173"/>
      <c r="J205" s="174">
        <f>ROUND(I205*H205,2)</f>
        <v>0</v>
      </c>
      <c r="K205" s="175"/>
      <c r="L205" s="35"/>
      <c r="M205" s="176" t="s">
        <v>1</v>
      </c>
      <c r="N205" s="177" t="s">
        <v>42</v>
      </c>
      <c r="O205" s="63"/>
      <c r="P205" s="178">
        <f>O205*H205</f>
        <v>0</v>
      </c>
      <c r="Q205" s="178">
        <v>5.0000000000000002E-5</v>
      </c>
      <c r="R205" s="178">
        <f>Q205*H205</f>
        <v>3.298305E-2</v>
      </c>
      <c r="S205" s="178">
        <v>0</v>
      </c>
      <c r="T205" s="179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0" t="s">
        <v>138</v>
      </c>
      <c r="AT205" s="180" t="s">
        <v>134</v>
      </c>
      <c r="AU205" s="180" t="s">
        <v>111</v>
      </c>
      <c r="AY205" s="17" t="s">
        <v>132</v>
      </c>
      <c r="BE205" s="98">
        <f>IF(N205="základná",J205,0)</f>
        <v>0</v>
      </c>
      <c r="BF205" s="98">
        <f>IF(N205="znížená",J205,0)</f>
        <v>0</v>
      </c>
      <c r="BG205" s="98">
        <f>IF(N205="zákl. prenesená",J205,0)</f>
        <v>0</v>
      </c>
      <c r="BH205" s="98">
        <f>IF(N205="zníž. prenesená",J205,0)</f>
        <v>0</v>
      </c>
      <c r="BI205" s="98">
        <f>IF(N205="nulová",J205,0)</f>
        <v>0</v>
      </c>
      <c r="BJ205" s="17" t="s">
        <v>111</v>
      </c>
      <c r="BK205" s="98">
        <f>ROUND(I205*H205,2)</f>
        <v>0</v>
      </c>
      <c r="BL205" s="17" t="s">
        <v>138</v>
      </c>
      <c r="BM205" s="180" t="s">
        <v>219</v>
      </c>
    </row>
    <row r="206" spans="1:65" s="2" customFormat="1" ht="24.15" customHeight="1">
      <c r="A206" s="34"/>
      <c r="B206" s="136"/>
      <c r="C206" s="168" t="s">
        <v>220</v>
      </c>
      <c r="D206" s="168" t="s">
        <v>134</v>
      </c>
      <c r="E206" s="169" t="s">
        <v>221</v>
      </c>
      <c r="F206" s="170" t="s">
        <v>222</v>
      </c>
      <c r="G206" s="171" t="s">
        <v>137</v>
      </c>
      <c r="H206" s="172">
        <v>223.29</v>
      </c>
      <c r="I206" s="173"/>
      <c r="J206" s="174">
        <f>ROUND(I206*H206,2)</f>
        <v>0</v>
      </c>
      <c r="K206" s="175"/>
      <c r="L206" s="35"/>
      <c r="M206" s="176" t="s">
        <v>1</v>
      </c>
      <c r="N206" s="177" t="s">
        <v>42</v>
      </c>
      <c r="O206" s="63"/>
      <c r="P206" s="178">
        <f>O206*H206</f>
        <v>0</v>
      </c>
      <c r="Q206" s="178">
        <v>5.0000000000000002E-5</v>
      </c>
      <c r="R206" s="178">
        <f>Q206*H206</f>
        <v>1.1164500000000001E-2</v>
      </c>
      <c r="S206" s="178">
        <v>0</v>
      </c>
      <c r="T206" s="179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0" t="s">
        <v>138</v>
      </c>
      <c r="AT206" s="180" t="s">
        <v>134</v>
      </c>
      <c r="AU206" s="180" t="s">
        <v>111</v>
      </c>
      <c r="AY206" s="17" t="s">
        <v>132</v>
      </c>
      <c r="BE206" s="98">
        <f>IF(N206="základná",J206,0)</f>
        <v>0</v>
      </c>
      <c r="BF206" s="98">
        <f>IF(N206="znížená",J206,0)</f>
        <v>0</v>
      </c>
      <c r="BG206" s="98">
        <f>IF(N206="zákl. prenesená",J206,0)</f>
        <v>0</v>
      </c>
      <c r="BH206" s="98">
        <f>IF(N206="zníž. prenesená",J206,0)</f>
        <v>0</v>
      </c>
      <c r="BI206" s="98">
        <f>IF(N206="nulová",J206,0)</f>
        <v>0</v>
      </c>
      <c r="BJ206" s="17" t="s">
        <v>111</v>
      </c>
      <c r="BK206" s="98">
        <f>ROUND(I206*H206,2)</f>
        <v>0</v>
      </c>
      <c r="BL206" s="17" t="s">
        <v>138</v>
      </c>
      <c r="BM206" s="180" t="s">
        <v>223</v>
      </c>
    </row>
    <row r="207" spans="1:65" s="13" customFormat="1" ht="10.199999999999999">
      <c r="B207" s="181"/>
      <c r="D207" s="182" t="s">
        <v>140</v>
      </c>
      <c r="E207" s="183" t="s">
        <v>1</v>
      </c>
      <c r="F207" s="184" t="s">
        <v>224</v>
      </c>
      <c r="H207" s="185">
        <v>143.19999999999999</v>
      </c>
      <c r="I207" s="186"/>
      <c r="L207" s="181"/>
      <c r="M207" s="187"/>
      <c r="N207" s="188"/>
      <c r="O207" s="188"/>
      <c r="P207" s="188"/>
      <c r="Q207" s="188"/>
      <c r="R207" s="188"/>
      <c r="S207" s="188"/>
      <c r="T207" s="189"/>
      <c r="AT207" s="183" t="s">
        <v>140</v>
      </c>
      <c r="AU207" s="183" t="s">
        <v>111</v>
      </c>
      <c r="AV207" s="13" t="s">
        <v>111</v>
      </c>
      <c r="AW207" s="13" t="s">
        <v>31</v>
      </c>
      <c r="AX207" s="13" t="s">
        <v>76</v>
      </c>
      <c r="AY207" s="183" t="s">
        <v>132</v>
      </c>
    </row>
    <row r="208" spans="1:65" s="13" customFormat="1" ht="10.199999999999999">
      <c r="B208" s="181"/>
      <c r="D208" s="182" t="s">
        <v>140</v>
      </c>
      <c r="E208" s="183" t="s">
        <v>1</v>
      </c>
      <c r="F208" s="184" t="s">
        <v>225</v>
      </c>
      <c r="H208" s="185">
        <v>80.09</v>
      </c>
      <c r="I208" s="186"/>
      <c r="L208" s="181"/>
      <c r="M208" s="187"/>
      <c r="N208" s="188"/>
      <c r="O208" s="188"/>
      <c r="P208" s="188"/>
      <c r="Q208" s="188"/>
      <c r="R208" s="188"/>
      <c r="S208" s="188"/>
      <c r="T208" s="189"/>
      <c r="AT208" s="183" t="s">
        <v>140</v>
      </c>
      <c r="AU208" s="183" t="s">
        <v>111</v>
      </c>
      <c r="AV208" s="13" t="s">
        <v>111</v>
      </c>
      <c r="AW208" s="13" t="s">
        <v>31</v>
      </c>
      <c r="AX208" s="13" t="s">
        <v>76</v>
      </c>
      <c r="AY208" s="183" t="s">
        <v>132</v>
      </c>
    </row>
    <row r="209" spans="1:65" s="14" customFormat="1" ht="10.199999999999999">
      <c r="B209" s="190"/>
      <c r="D209" s="182" t="s">
        <v>140</v>
      </c>
      <c r="E209" s="191" t="s">
        <v>1</v>
      </c>
      <c r="F209" s="192" t="s">
        <v>142</v>
      </c>
      <c r="H209" s="193">
        <v>223.29</v>
      </c>
      <c r="I209" s="194"/>
      <c r="L209" s="190"/>
      <c r="M209" s="195"/>
      <c r="N209" s="196"/>
      <c r="O209" s="196"/>
      <c r="P209" s="196"/>
      <c r="Q209" s="196"/>
      <c r="R209" s="196"/>
      <c r="S209" s="196"/>
      <c r="T209" s="197"/>
      <c r="AT209" s="191" t="s">
        <v>140</v>
      </c>
      <c r="AU209" s="191" t="s">
        <v>111</v>
      </c>
      <c r="AV209" s="14" t="s">
        <v>143</v>
      </c>
      <c r="AW209" s="14" t="s">
        <v>31</v>
      </c>
      <c r="AX209" s="14" t="s">
        <v>76</v>
      </c>
      <c r="AY209" s="191" t="s">
        <v>132</v>
      </c>
    </row>
    <row r="210" spans="1:65" s="15" customFormat="1" ht="10.199999999999999">
      <c r="B210" s="198"/>
      <c r="D210" s="182" t="s">
        <v>140</v>
      </c>
      <c r="E210" s="199" t="s">
        <v>1</v>
      </c>
      <c r="F210" s="200" t="s">
        <v>144</v>
      </c>
      <c r="H210" s="201">
        <v>223.29</v>
      </c>
      <c r="I210" s="202"/>
      <c r="L210" s="198"/>
      <c r="M210" s="203"/>
      <c r="N210" s="204"/>
      <c r="O210" s="204"/>
      <c r="P210" s="204"/>
      <c r="Q210" s="204"/>
      <c r="R210" s="204"/>
      <c r="S210" s="204"/>
      <c r="T210" s="205"/>
      <c r="AT210" s="199" t="s">
        <v>140</v>
      </c>
      <c r="AU210" s="199" t="s">
        <v>111</v>
      </c>
      <c r="AV210" s="15" t="s">
        <v>138</v>
      </c>
      <c r="AW210" s="15" t="s">
        <v>31</v>
      </c>
      <c r="AX210" s="15" t="s">
        <v>81</v>
      </c>
      <c r="AY210" s="199" t="s">
        <v>132</v>
      </c>
    </row>
    <row r="211" spans="1:65" s="2" customFormat="1" ht="24.15" customHeight="1">
      <c r="A211" s="34"/>
      <c r="B211" s="136"/>
      <c r="C211" s="168" t="s">
        <v>226</v>
      </c>
      <c r="D211" s="168" t="s">
        <v>134</v>
      </c>
      <c r="E211" s="169" t="s">
        <v>227</v>
      </c>
      <c r="F211" s="170" t="s">
        <v>228</v>
      </c>
      <c r="G211" s="171" t="s">
        <v>137</v>
      </c>
      <c r="H211" s="172">
        <v>622.99900000000002</v>
      </c>
      <c r="I211" s="173"/>
      <c r="J211" s="174">
        <f>ROUND(I211*H211,2)</f>
        <v>0</v>
      </c>
      <c r="K211" s="175"/>
      <c r="L211" s="35"/>
      <c r="M211" s="176" t="s">
        <v>1</v>
      </c>
      <c r="N211" s="177" t="s">
        <v>42</v>
      </c>
      <c r="O211" s="63"/>
      <c r="P211" s="178">
        <f>O211*H211</f>
        <v>0</v>
      </c>
      <c r="Q211" s="178">
        <v>0</v>
      </c>
      <c r="R211" s="178">
        <f>Q211*H211</f>
        <v>0</v>
      </c>
      <c r="S211" s="178">
        <v>2.9000000000000001E-2</v>
      </c>
      <c r="T211" s="179">
        <f>S211*H211</f>
        <v>18.066971000000002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0" t="s">
        <v>138</v>
      </c>
      <c r="AT211" s="180" t="s">
        <v>134</v>
      </c>
      <c r="AU211" s="180" t="s">
        <v>111</v>
      </c>
      <c r="AY211" s="17" t="s">
        <v>132</v>
      </c>
      <c r="BE211" s="98">
        <f>IF(N211="základná",J211,0)</f>
        <v>0</v>
      </c>
      <c r="BF211" s="98">
        <f>IF(N211="znížená",J211,0)</f>
        <v>0</v>
      </c>
      <c r="BG211" s="98">
        <f>IF(N211="zákl. prenesená",J211,0)</f>
        <v>0</v>
      </c>
      <c r="BH211" s="98">
        <f>IF(N211="zníž. prenesená",J211,0)</f>
        <v>0</v>
      </c>
      <c r="BI211" s="98">
        <f>IF(N211="nulová",J211,0)</f>
        <v>0</v>
      </c>
      <c r="BJ211" s="17" t="s">
        <v>111</v>
      </c>
      <c r="BK211" s="98">
        <f>ROUND(I211*H211,2)</f>
        <v>0</v>
      </c>
      <c r="BL211" s="17" t="s">
        <v>138</v>
      </c>
      <c r="BM211" s="180" t="s">
        <v>229</v>
      </c>
    </row>
    <row r="212" spans="1:65" s="13" customFormat="1" ht="10.199999999999999">
      <c r="B212" s="181"/>
      <c r="D212" s="182" t="s">
        <v>140</v>
      </c>
      <c r="E212" s="183" t="s">
        <v>1</v>
      </c>
      <c r="F212" s="184" t="s">
        <v>165</v>
      </c>
      <c r="H212" s="185">
        <v>109.822</v>
      </c>
      <c r="I212" s="186"/>
      <c r="L212" s="181"/>
      <c r="M212" s="187"/>
      <c r="N212" s="188"/>
      <c r="O212" s="188"/>
      <c r="P212" s="188"/>
      <c r="Q212" s="188"/>
      <c r="R212" s="188"/>
      <c r="S212" s="188"/>
      <c r="T212" s="189"/>
      <c r="AT212" s="183" t="s">
        <v>140</v>
      </c>
      <c r="AU212" s="183" t="s">
        <v>111</v>
      </c>
      <c r="AV212" s="13" t="s">
        <v>111</v>
      </c>
      <c r="AW212" s="13" t="s">
        <v>31</v>
      </c>
      <c r="AX212" s="13" t="s">
        <v>76</v>
      </c>
      <c r="AY212" s="183" t="s">
        <v>132</v>
      </c>
    </row>
    <row r="213" spans="1:65" s="13" customFormat="1" ht="10.199999999999999">
      <c r="B213" s="181"/>
      <c r="D213" s="182" t="s">
        <v>140</v>
      </c>
      <c r="E213" s="183" t="s">
        <v>1</v>
      </c>
      <c r="F213" s="184" t="s">
        <v>166</v>
      </c>
      <c r="H213" s="185">
        <v>-19.052</v>
      </c>
      <c r="I213" s="186"/>
      <c r="L213" s="181"/>
      <c r="M213" s="187"/>
      <c r="N213" s="188"/>
      <c r="O213" s="188"/>
      <c r="P213" s="188"/>
      <c r="Q213" s="188"/>
      <c r="R213" s="188"/>
      <c r="S213" s="188"/>
      <c r="T213" s="189"/>
      <c r="AT213" s="183" t="s">
        <v>140</v>
      </c>
      <c r="AU213" s="183" t="s">
        <v>111</v>
      </c>
      <c r="AV213" s="13" t="s">
        <v>111</v>
      </c>
      <c r="AW213" s="13" t="s">
        <v>31</v>
      </c>
      <c r="AX213" s="13" t="s">
        <v>76</v>
      </c>
      <c r="AY213" s="183" t="s">
        <v>132</v>
      </c>
    </row>
    <row r="214" spans="1:65" s="13" customFormat="1" ht="10.199999999999999">
      <c r="B214" s="181"/>
      <c r="D214" s="182" t="s">
        <v>140</v>
      </c>
      <c r="E214" s="183" t="s">
        <v>1</v>
      </c>
      <c r="F214" s="184" t="s">
        <v>167</v>
      </c>
      <c r="H214" s="185">
        <v>-19.100000000000001</v>
      </c>
      <c r="I214" s="186"/>
      <c r="L214" s="181"/>
      <c r="M214" s="187"/>
      <c r="N214" s="188"/>
      <c r="O214" s="188"/>
      <c r="P214" s="188"/>
      <c r="Q214" s="188"/>
      <c r="R214" s="188"/>
      <c r="S214" s="188"/>
      <c r="T214" s="189"/>
      <c r="AT214" s="183" t="s">
        <v>140</v>
      </c>
      <c r="AU214" s="183" t="s">
        <v>111</v>
      </c>
      <c r="AV214" s="13" t="s">
        <v>111</v>
      </c>
      <c r="AW214" s="13" t="s">
        <v>31</v>
      </c>
      <c r="AX214" s="13" t="s">
        <v>76</v>
      </c>
      <c r="AY214" s="183" t="s">
        <v>132</v>
      </c>
    </row>
    <row r="215" spans="1:65" s="14" customFormat="1" ht="10.199999999999999">
      <c r="B215" s="190"/>
      <c r="D215" s="182" t="s">
        <v>140</v>
      </c>
      <c r="E215" s="191" t="s">
        <v>1</v>
      </c>
      <c r="F215" s="192" t="s">
        <v>152</v>
      </c>
      <c r="H215" s="193">
        <v>71.67</v>
      </c>
      <c r="I215" s="194"/>
      <c r="L215" s="190"/>
      <c r="M215" s="195"/>
      <c r="N215" s="196"/>
      <c r="O215" s="196"/>
      <c r="P215" s="196"/>
      <c r="Q215" s="196"/>
      <c r="R215" s="196"/>
      <c r="S215" s="196"/>
      <c r="T215" s="197"/>
      <c r="AT215" s="191" t="s">
        <v>140</v>
      </c>
      <c r="AU215" s="191" t="s">
        <v>111</v>
      </c>
      <c r="AV215" s="14" t="s">
        <v>143</v>
      </c>
      <c r="AW215" s="14" t="s">
        <v>31</v>
      </c>
      <c r="AX215" s="14" t="s">
        <v>76</v>
      </c>
      <c r="AY215" s="191" t="s">
        <v>132</v>
      </c>
    </row>
    <row r="216" spans="1:65" s="13" customFormat="1" ht="10.199999999999999">
      <c r="B216" s="181"/>
      <c r="D216" s="182" t="s">
        <v>140</v>
      </c>
      <c r="E216" s="183" t="s">
        <v>1</v>
      </c>
      <c r="F216" s="184" t="s">
        <v>168</v>
      </c>
      <c r="H216" s="185">
        <v>176.345</v>
      </c>
      <c r="I216" s="186"/>
      <c r="L216" s="181"/>
      <c r="M216" s="187"/>
      <c r="N216" s="188"/>
      <c r="O216" s="188"/>
      <c r="P216" s="188"/>
      <c r="Q216" s="188"/>
      <c r="R216" s="188"/>
      <c r="S216" s="188"/>
      <c r="T216" s="189"/>
      <c r="AT216" s="183" t="s">
        <v>140</v>
      </c>
      <c r="AU216" s="183" t="s">
        <v>111</v>
      </c>
      <c r="AV216" s="13" t="s">
        <v>111</v>
      </c>
      <c r="AW216" s="13" t="s">
        <v>31</v>
      </c>
      <c r="AX216" s="13" t="s">
        <v>76</v>
      </c>
      <c r="AY216" s="183" t="s">
        <v>132</v>
      </c>
    </row>
    <row r="217" spans="1:65" s="13" customFormat="1" ht="10.199999999999999">
      <c r="B217" s="181"/>
      <c r="D217" s="182" t="s">
        <v>140</v>
      </c>
      <c r="E217" s="183" t="s">
        <v>1</v>
      </c>
      <c r="F217" s="184" t="s">
        <v>169</v>
      </c>
      <c r="H217" s="185">
        <v>-49.271000000000001</v>
      </c>
      <c r="I217" s="186"/>
      <c r="L217" s="181"/>
      <c r="M217" s="187"/>
      <c r="N217" s="188"/>
      <c r="O217" s="188"/>
      <c r="P217" s="188"/>
      <c r="Q217" s="188"/>
      <c r="R217" s="188"/>
      <c r="S217" s="188"/>
      <c r="T217" s="189"/>
      <c r="AT217" s="183" t="s">
        <v>140</v>
      </c>
      <c r="AU217" s="183" t="s">
        <v>111</v>
      </c>
      <c r="AV217" s="13" t="s">
        <v>111</v>
      </c>
      <c r="AW217" s="13" t="s">
        <v>31</v>
      </c>
      <c r="AX217" s="13" t="s">
        <v>76</v>
      </c>
      <c r="AY217" s="183" t="s">
        <v>132</v>
      </c>
    </row>
    <row r="218" spans="1:65" s="13" customFormat="1" ht="10.199999999999999">
      <c r="B218" s="181"/>
      <c r="D218" s="182" t="s">
        <v>140</v>
      </c>
      <c r="E218" s="183" t="s">
        <v>1</v>
      </c>
      <c r="F218" s="184" t="s">
        <v>170</v>
      </c>
      <c r="H218" s="185">
        <v>-26.74</v>
      </c>
      <c r="I218" s="186"/>
      <c r="L218" s="181"/>
      <c r="M218" s="187"/>
      <c r="N218" s="188"/>
      <c r="O218" s="188"/>
      <c r="P218" s="188"/>
      <c r="Q218" s="188"/>
      <c r="R218" s="188"/>
      <c r="S218" s="188"/>
      <c r="T218" s="189"/>
      <c r="AT218" s="183" t="s">
        <v>140</v>
      </c>
      <c r="AU218" s="183" t="s">
        <v>111</v>
      </c>
      <c r="AV218" s="13" t="s">
        <v>111</v>
      </c>
      <c r="AW218" s="13" t="s">
        <v>31</v>
      </c>
      <c r="AX218" s="13" t="s">
        <v>76</v>
      </c>
      <c r="AY218" s="183" t="s">
        <v>132</v>
      </c>
    </row>
    <row r="219" spans="1:65" s="13" customFormat="1" ht="10.199999999999999">
      <c r="B219" s="181"/>
      <c r="D219" s="182" t="s">
        <v>140</v>
      </c>
      <c r="E219" s="183" t="s">
        <v>1</v>
      </c>
      <c r="F219" s="184" t="s">
        <v>171</v>
      </c>
      <c r="H219" s="185">
        <v>-11.941000000000001</v>
      </c>
      <c r="I219" s="186"/>
      <c r="L219" s="181"/>
      <c r="M219" s="187"/>
      <c r="N219" s="188"/>
      <c r="O219" s="188"/>
      <c r="P219" s="188"/>
      <c r="Q219" s="188"/>
      <c r="R219" s="188"/>
      <c r="S219" s="188"/>
      <c r="T219" s="189"/>
      <c r="AT219" s="183" t="s">
        <v>140</v>
      </c>
      <c r="AU219" s="183" t="s">
        <v>111</v>
      </c>
      <c r="AV219" s="13" t="s">
        <v>111</v>
      </c>
      <c r="AW219" s="13" t="s">
        <v>31</v>
      </c>
      <c r="AX219" s="13" t="s">
        <v>76</v>
      </c>
      <c r="AY219" s="183" t="s">
        <v>132</v>
      </c>
    </row>
    <row r="220" spans="1:65" s="14" customFormat="1" ht="10.199999999999999">
      <c r="B220" s="190"/>
      <c r="D220" s="182" t="s">
        <v>140</v>
      </c>
      <c r="E220" s="191" t="s">
        <v>1</v>
      </c>
      <c r="F220" s="192" t="s">
        <v>155</v>
      </c>
      <c r="H220" s="193">
        <v>88.393000000000001</v>
      </c>
      <c r="I220" s="194"/>
      <c r="L220" s="190"/>
      <c r="M220" s="195"/>
      <c r="N220" s="196"/>
      <c r="O220" s="196"/>
      <c r="P220" s="196"/>
      <c r="Q220" s="196"/>
      <c r="R220" s="196"/>
      <c r="S220" s="196"/>
      <c r="T220" s="197"/>
      <c r="AT220" s="191" t="s">
        <v>140</v>
      </c>
      <c r="AU220" s="191" t="s">
        <v>111</v>
      </c>
      <c r="AV220" s="14" t="s">
        <v>143</v>
      </c>
      <c r="AW220" s="14" t="s">
        <v>31</v>
      </c>
      <c r="AX220" s="14" t="s">
        <v>76</v>
      </c>
      <c r="AY220" s="191" t="s">
        <v>132</v>
      </c>
    </row>
    <row r="221" spans="1:65" s="13" customFormat="1" ht="10.199999999999999">
      <c r="B221" s="181"/>
      <c r="D221" s="182" t="s">
        <v>140</v>
      </c>
      <c r="E221" s="183" t="s">
        <v>1</v>
      </c>
      <c r="F221" s="184" t="s">
        <v>172</v>
      </c>
      <c r="H221" s="185">
        <v>330.09</v>
      </c>
      <c r="I221" s="186"/>
      <c r="L221" s="181"/>
      <c r="M221" s="187"/>
      <c r="N221" s="188"/>
      <c r="O221" s="188"/>
      <c r="P221" s="188"/>
      <c r="Q221" s="188"/>
      <c r="R221" s="188"/>
      <c r="S221" s="188"/>
      <c r="T221" s="189"/>
      <c r="AT221" s="183" t="s">
        <v>140</v>
      </c>
      <c r="AU221" s="183" t="s">
        <v>111</v>
      </c>
      <c r="AV221" s="13" t="s">
        <v>111</v>
      </c>
      <c r="AW221" s="13" t="s">
        <v>31</v>
      </c>
      <c r="AX221" s="13" t="s">
        <v>76</v>
      </c>
      <c r="AY221" s="183" t="s">
        <v>132</v>
      </c>
    </row>
    <row r="222" spans="1:65" s="13" customFormat="1" ht="10.199999999999999">
      <c r="B222" s="181"/>
      <c r="D222" s="182" t="s">
        <v>140</v>
      </c>
      <c r="E222" s="183" t="s">
        <v>1</v>
      </c>
      <c r="F222" s="184" t="s">
        <v>173</v>
      </c>
      <c r="H222" s="185">
        <v>-114.31100000000001</v>
      </c>
      <c r="I222" s="186"/>
      <c r="L222" s="181"/>
      <c r="M222" s="187"/>
      <c r="N222" s="188"/>
      <c r="O222" s="188"/>
      <c r="P222" s="188"/>
      <c r="Q222" s="188"/>
      <c r="R222" s="188"/>
      <c r="S222" s="188"/>
      <c r="T222" s="189"/>
      <c r="AT222" s="183" t="s">
        <v>140</v>
      </c>
      <c r="AU222" s="183" t="s">
        <v>111</v>
      </c>
      <c r="AV222" s="13" t="s">
        <v>111</v>
      </c>
      <c r="AW222" s="13" t="s">
        <v>31</v>
      </c>
      <c r="AX222" s="13" t="s">
        <v>76</v>
      </c>
      <c r="AY222" s="183" t="s">
        <v>132</v>
      </c>
    </row>
    <row r="223" spans="1:65" s="14" customFormat="1" ht="10.199999999999999">
      <c r="B223" s="190"/>
      <c r="D223" s="182" t="s">
        <v>140</v>
      </c>
      <c r="E223" s="191" t="s">
        <v>1</v>
      </c>
      <c r="F223" s="192" t="s">
        <v>157</v>
      </c>
      <c r="H223" s="193">
        <v>215.779</v>
      </c>
      <c r="I223" s="194"/>
      <c r="L223" s="190"/>
      <c r="M223" s="195"/>
      <c r="N223" s="196"/>
      <c r="O223" s="196"/>
      <c r="P223" s="196"/>
      <c r="Q223" s="196"/>
      <c r="R223" s="196"/>
      <c r="S223" s="196"/>
      <c r="T223" s="197"/>
      <c r="AT223" s="191" t="s">
        <v>140</v>
      </c>
      <c r="AU223" s="191" t="s">
        <v>111</v>
      </c>
      <c r="AV223" s="14" t="s">
        <v>143</v>
      </c>
      <c r="AW223" s="14" t="s">
        <v>31</v>
      </c>
      <c r="AX223" s="14" t="s">
        <v>76</v>
      </c>
      <c r="AY223" s="191" t="s">
        <v>132</v>
      </c>
    </row>
    <row r="224" spans="1:65" s="13" customFormat="1" ht="10.199999999999999">
      <c r="B224" s="181"/>
      <c r="D224" s="182" t="s">
        <v>140</v>
      </c>
      <c r="E224" s="183" t="s">
        <v>1</v>
      </c>
      <c r="F224" s="184" t="s">
        <v>174</v>
      </c>
      <c r="H224" s="185">
        <v>8.4260000000000002</v>
      </c>
      <c r="I224" s="186"/>
      <c r="L224" s="181"/>
      <c r="M224" s="187"/>
      <c r="N224" s="188"/>
      <c r="O224" s="188"/>
      <c r="P224" s="188"/>
      <c r="Q224" s="188"/>
      <c r="R224" s="188"/>
      <c r="S224" s="188"/>
      <c r="T224" s="189"/>
      <c r="AT224" s="183" t="s">
        <v>140</v>
      </c>
      <c r="AU224" s="183" t="s">
        <v>111</v>
      </c>
      <c r="AV224" s="13" t="s">
        <v>111</v>
      </c>
      <c r="AW224" s="13" t="s">
        <v>31</v>
      </c>
      <c r="AX224" s="13" t="s">
        <v>76</v>
      </c>
      <c r="AY224" s="183" t="s">
        <v>132</v>
      </c>
    </row>
    <row r="225" spans="2:51" s="13" customFormat="1" ht="10.199999999999999">
      <c r="B225" s="181"/>
      <c r="D225" s="182" t="s">
        <v>140</v>
      </c>
      <c r="E225" s="183" t="s">
        <v>1</v>
      </c>
      <c r="F225" s="184" t="s">
        <v>175</v>
      </c>
      <c r="H225" s="185">
        <v>6.306</v>
      </c>
      <c r="I225" s="186"/>
      <c r="L225" s="181"/>
      <c r="M225" s="187"/>
      <c r="N225" s="188"/>
      <c r="O225" s="188"/>
      <c r="P225" s="188"/>
      <c r="Q225" s="188"/>
      <c r="R225" s="188"/>
      <c r="S225" s="188"/>
      <c r="T225" s="189"/>
      <c r="AT225" s="183" t="s">
        <v>140</v>
      </c>
      <c r="AU225" s="183" t="s">
        <v>111</v>
      </c>
      <c r="AV225" s="13" t="s">
        <v>111</v>
      </c>
      <c r="AW225" s="13" t="s">
        <v>31</v>
      </c>
      <c r="AX225" s="13" t="s">
        <v>76</v>
      </c>
      <c r="AY225" s="183" t="s">
        <v>132</v>
      </c>
    </row>
    <row r="226" spans="2:51" s="14" customFormat="1" ht="10.199999999999999">
      <c r="B226" s="190"/>
      <c r="D226" s="182" t="s">
        <v>140</v>
      </c>
      <c r="E226" s="191" t="s">
        <v>1</v>
      </c>
      <c r="F226" s="192" t="s">
        <v>176</v>
      </c>
      <c r="H226" s="193">
        <v>14.731999999999999</v>
      </c>
      <c r="I226" s="194"/>
      <c r="L226" s="190"/>
      <c r="M226" s="195"/>
      <c r="N226" s="196"/>
      <c r="O226" s="196"/>
      <c r="P226" s="196"/>
      <c r="Q226" s="196"/>
      <c r="R226" s="196"/>
      <c r="S226" s="196"/>
      <c r="T226" s="197"/>
      <c r="AT226" s="191" t="s">
        <v>140</v>
      </c>
      <c r="AU226" s="191" t="s">
        <v>111</v>
      </c>
      <c r="AV226" s="14" t="s">
        <v>143</v>
      </c>
      <c r="AW226" s="14" t="s">
        <v>31</v>
      </c>
      <c r="AX226" s="14" t="s">
        <v>76</v>
      </c>
      <c r="AY226" s="191" t="s">
        <v>132</v>
      </c>
    </row>
    <row r="227" spans="2:51" s="13" customFormat="1" ht="10.199999999999999">
      <c r="B227" s="181"/>
      <c r="D227" s="182" t="s">
        <v>140</v>
      </c>
      <c r="E227" s="183" t="s">
        <v>1</v>
      </c>
      <c r="F227" s="184" t="s">
        <v>177</v>
      </c>
      <c r="H227" s="185">
        <v>25.2</v>
      </c>
      <c r="I227" s="186"/>
      <c r="L227" s="181"/>
      <c r="M227" s="187"/>
      <c r="N227" s="188"/>
      <c r="O227" s="188"/>
      <c r="P227" s="188"/>
      <c r="Q227" s="188"/>
      <c r="R227" s="188"/>
      <c r="S227" s="188"/>
      <c r="T227" s="189"/>
      <c r="AT227" s="183" t="s">
        <v>140</v>
      </c>
      <c r="AU227" s="183" t="s">
        <v>111</v>
      </c>
      <c r="AV227" s="13" t="s">
        <v>111</v>
      </c>
      <c r="AW227" s="13" t="s">
        <v>31</v>
      </c>
      <c r="AX227" s="13" t="s">
        <v>76</v>
      </c>
      <c r="AY227" s="183" t="s">
        <v>132</v>
      </c>
    </row>
    <row r="228" spans="2:51" s="14" customFormat="1" ht="10.199999999999999">
      <c r="B228" s="190"/>
      <c r="D228" s="182" t="s">
        <v>140</v>
      </c>
      <c r="E228" s="191" t="s">
        <v>1</v>
      </c>
      <c r="F228" s="192" t="s">
        <v>178</v>
      </c>
      <c r="H228" s="193">
        <v>25.2</v>
      </c>
      <c r="I228" s="194"/>
      <c r="L228" s="190"/>
      <c r="M228" s="195"/>
      <c r="N228" s="196"/>
      <c r="O228" s="196"/>
      <c r="P228" s="196"/>
      <c r="Q228" s="196"/>
      <c r="R228" s="196"/>
      <c r="S228" s="196"/>
      <c r="T228" s="197"/>
      <c r="AT228" s="191" t="s">
        <v>140</v>
      </c>
      <c r="AU228" s="191" t="s">
        <v>111</v>
      </c>
      <c r="AV228" s="14" t="s">
        <v>143</v>
      </c>
      <c r="AW228" s="14" t="s">
        <v>31</v>
      </c>
      <c r="AX228" s="14" t="s">
        <v>76</v>
      </c>
      <c r="AY228" s="191" t="s">
        <v>132</v>
      </c>
    </row>
    <row r="229" spans="2:51" s="13" customFormat="1" ht="10.199999999999999">
      <c r="B229" s="181"/>
      <c r="D229" s="182" t="s">
        <v>140</v>
      </c>
      <c r="E229" s="183" t="s">
        <v>1</v>
      </c>
      <c r="F229" s="184" t="s">
        <v>179</v>
      </c>
      <c r="H229" s="185">
        <v>50.554000000000002</v>
      </c>
      <c r="I229" s="186"/>
      <c r="L229" s="181"/>
      <c r="M229" s="187"/>
      <c r="N229" s="188"/>
      <c r="O229" s="188"/>
      <c r="P229" s="188"/>
      <c r="Q229" s="188"/>
      <c r="R229" s="188"/>
      <c r="S229" s="188"/>
      <c r="T229" s="189"/>
      <c r="AT229" s="183" t="s">
        <v>140</v>
      </c>
      <c r="AU229" s="183" t="s">
        <v>111</v>
      </c>
      <c r="AV229" s="13" t="s">
        <v>111</v>
      </c>
      <c r="AW229" s="13" t="s">
        <v>31</v>
      </c>
      <c r="AX229" s="13" t="s">
        <v>76</v>
      </c>
      <c r="AY229" s="183" t="s">
        <v>132</v>
      </c>
    </row>
    <row r="230" spans="2:51" s="14" customFormat="1" ht="10.199999999999999">
      <c r="B230" s="190"/>
      <c r="D230" s="182" t="s">
        <v>140</v>
      </c>
      <c r="E230" s="191" t="s">
        <v>1</v>
      </c>
      <c r="F230" s="192" t="s">
        <v>180</v>
      </c>
      <c r="H230" s="193">
        <v>50.554000000000002</v>
      </c>
      <c r="I230" s="194"/>
      <c r="L230" s="190"/>
      <c r="M230" s="195"/>
      <c r="N230" s="196"/>
      <c r="O230" s="196"/>
      <c r="P230" s="196"/>
      <c r="Q230" s="196"/>
      <c r="R230" s="196"/>
      <c r="S230" s="196"/>
      <c r="T230" s="197"/>
      <c r="AT230" s="191" t="s">
        <v>140</v>
      </c>
      <c r="AU230" s="191" t="s">
        <v>111</v>
      </c>
      <c r="AV230" s="14" t="s">
        <v>143</v>
      </c>
      <c r="AW230" s="14" t="s">
        <v>31</v>
      </c>
      <c r="AX230" s="14" t="s">
        <v>76</v>
      </c>
      <c r="AY230" s="191" t="s">
        <v>132</v>
      </c>
    </row>
    <row r="231" spans="2:51" s="13" customFormat="1" ht="10.199999999999999">
      <c r="B231" s="181"/>
      <c r="D231" s="182" t="s">
        <v>140</v>
      </c>
      <c r="E231" s="183" t="s">
        <v>1</v>
      </c>
      <c r="F231" s="184" t="s">
        <v>181</v>
      </c>
      <c r="H231" s="185">
        <v>29.879000000000001</v>
      </c>
      <c r="I231" s="186"/>
      <c r="L231" s="181"/>
      <c r="M231" s="187"/>
      <c r="N231" s="188"/>
      <c r="O231" s="188"/>
      <c r="P231" s="188"/>
      <c r="Q231" s="188"/>
      <c r="R231" s="188"/>
      <c r="S231" s="188"/>
      <c r="T231" s="189"/>
      <c r="AT231" s="183" t="s">
        <v>140</v>
      </c>
      <c r="AU231" s="183" t="s">
        <v>111</v>
      </c>
      <c r="AV231" s="13" t="s">
        <v>111</v>
      </c>
      <c r="AW231" s="13" t="s">
        <v>31</v>
      </c>
      <c r="AX231" s="13" t="s">
        <v>76</v>
      </c>
      <c r="AY231" s="183" t="s">
        <v>132</v>
      </c>
    </row>
    <row r="232" spans="2:51" s="14" customFormat="1" ht="10.199999999999999">
      <c r="B232" s="190"/>
      <c r="D232" s="182" t="s">
        <v>140</v>
      </c>
      <c r="E232" s="191" t="s">
        <v>1</v>
      </c>
      <c r="F232" s="192" t="s">
        <v>182</v>
      </c>
      <c r="H232" s="193">
        <v>29.879000000000001</v>
      </c>
      <c r="I232" s="194"/>
      <c r="L232" s="190"/>
      <c r="M232" s="195"/>
      <c r="N232" s="196"/>
      <c r="O232" s="196"/>
      <c r="P232" s="196"/>
      <c r="Q232" s="196"/>
      <c r="R232" s="196"/>
      <c r="S232" s="196"/>
      <c r="T232" s="197"/>
      <c r="AT232" s="191" t="s">
        <v>140</v>
      </c>
      <c r="AU232" s="191" t="s">
        <v>111</v>
      </c>
      <c r="AV232" s="14" t="s">
        <v>143</v>
      </c>
      <c r="AW232" s="14" t="s">
        <v>31</v>
      </c>
      <c r="AX232" s="14" t="s">
        <v>76</v>
      </c>
      <c r="AY232" s="191" t="s">
        <v>132</v>
      </c>
    </row>
    <row r="233" spans="2:51" s="13" customFormat="1" ht="10.199999999999999">
      <c r="B233" s="181"/>
      <c r="D233" s="182" t="s">
        <v>140</v>
      </c>
      <c r="E233" s="183" t="s">
        <v>1</v>
      </c>
      <c r="F233" s="184" t="s">
        <v>183</v>
      </c>
      <c r="H233" s="185">
        <v>21.134</v>
      </c>
      <c r="I233" s="186"/>
      <c r="L233" s="181"/>
      <c r="M233" s="187"/>
      <c r="N233" s="188"/>
      <c r="O233" s="188"/>
      <c r="P233" s="188"/>
      <c r="Q233" s="188"/>
      <c r="R233" s="188"/>
      <c r="S233" s="188"/>
      <c r="T233" s="189"/>
      <c r="AT233" s="183" t="s">
        <v>140</v>
      </c>
      <c r="AU233" s="183" t="s">
        <v>111</v>
      </c>
      <c r="AV233" s="13" t="s">
        <v>111</v>
      </c>
      <c r="AW233" s="13" t="s">
        <v>31</v>
      </c>
      <c r="AX233" s="13" t="s">
        <v>76</v>
      </c>
      <c r="AY233" s="183" t="s">
        <v>132</v>
      </c>
    </row>
    <row r="234" spans="2:51" s="14" customFormat="1" ht="10.199999999999999">
      <c r="B234" s="190"/>
      <c r="D234" s="182" t="s">
        <v>140</v>
      </c>
      <c r="E234" s="191" t="s">
        <v>1</v>
      </c>
      <c r="F234" s="192" t="s">
        <v>184</v>
      </c>
      <c r="H234" s="193">
        <v>21.134</v>
      </c>
      <c r="I234" s="194"/>
      <c r="L234" s="190"/>
      <c r="M234" s="195"/>
      <c r="N234" s="196"/>
      <c r="O234" s="196"/>
      <c r="P234" s="196"/>
      <c r="Q234" s="196"/>
      <c r="R234" s="196"/>
      <c r="S234" s="196"/>
      <c r="T234" s="197"/>
      <c r="AT234" s="191" t="s">
        <v>140</v>
      </c>
      <c r="AU234" s="191" t="s">
        <v>111</v>
      </c>
      <c r="AV234" s="14" t="s">
        <v>143</v>
      </c>
      <c r="AW234" s="14" t="s">
        <v>31</v>
      </c>
      <c r="AX234" s="14" t="s">
        <v>76</v>
      </c>
      <c r="AY234" s="191" t="s">
        <v>132</v>
      </c>
    </row>
    <row r="235" spans="2:51" s="13" customFormat="1" ht="20.399999999999999">
      <c r="B235" s="181"/>
      <c r="D235" s="182" t="s">
        <v>140</v>
      </c>
      <c r="E235" s="183" t="s">
        <v>1</v>
      </c>
      <c r="F235" s="184" t="s">
        <v>185</v>
      </c>
      <c r="H235" s="185">
        <v>32.22</v>
      </c>
      <c r="I235" s="186"/>
      <c r="L235" s="181"/>
      <c r="M235" s="187"/>
      <c r="N235" s="188"/>
      <c r="O235" s="188"/>
      <c r="P235" s="188"/>
      <c r="Q235" s="188"/>
      <c r="R235" s="188"/>
      <c r="S235" s="188"/>
      <c r="T235" s="189"/>
      <c r="AT235" s="183" t="s">
        <v>140</v>
      </c>
      <c r="AU235" s="183" t="s">
        <v>111</v>
      </c>
      <c r="AV235" s="13" t="s">
        <v>111</v>
      </c>
      <c r="AW235" s="13" t="s">
        <v>31</v>
      </c>
      <c r="AX235" s="13" t="s">
        <v>76</v>
      </c>
      <c r="AY235" s="183" t="s">
        <v>132</v>
      </c>
    </row>
    <row r="236" spans="2:51" s="13" customFormat="1" ht="20.399999999999999">
      <c r="B236" s="181"/>
      <c r="D236" s="182" t="s">
        <v>140</v>
      </c>
      <c r="E236" s="183" t="s">
        <v>1</v>
      </c>
      <c r="F236" s="184" t="s">
        <v>186</v>
      </c>
      <c r="H236" s="185">
        <v>30.033999999999999</v>
      </c>
      <c r="I236" s="186"/>
      <c r="L236" s="181"/>
      <c r="M236" s="187"/>
      <c r="N236" s="188"/>
      <c r="O236" s="188"/>
      <c r="P236" s="188"/>
      <c r="Q236" s="188"/>
      <c r="R236" s="188"/>
      <c r="S236" s="188"/>
      <c r="T236" s="189"/>
      <c r="AT236" s="183" t="s">
        <v>140</v>
      </c>
      <c r="AU236" s="183" t="s">
        <v>111</v>
      </c>
      <c r="AV236" s="13" t="s">
        <v>111</v>
      </c>
      <c r="AW236" s="13" t="s">
        <v>31</v>
      </c>
      <c r="AX236" s="13" t="s">
        <v>76</v>
      </c>
      <c r="AY236" s="183" t="s">
        <v>132</v>
      </c>
    </row>
    <row r="237" spans="2:51" s="14" customFormat="1" ht="10.199999999999999">
      <c r="B237" s="190"/>
      <c r="D237" s="182" t="s">
        <v>140</v>
      </c>
      <c r="E237" s="191" t="s">
        <v>1</v>
      </c>
      <c r="F237" s="192" t="s">
        <v>187</v>
      </c>
      <c r="H237" s="193">
        <v>62.253999999999998</v>
      </c>
      <c r="I237" s="194"/>
      <c r="L237" s="190"/>
      <c r="M237" s="195"/>
      <c r="N237" s="196"/>
      <c r="O237" s="196"/>
      <c r="P237" s="196"/>
      <c r="Q237" s="196"/>
      <c r="R237" s="196"/>
      <c r="S237" s="196"/>
      <c r="T237" s="197"/>
      <c r="AT237" s="191" t="s">
        <v>140</v>
      </c>
      <c r="AU237" s="191" t="s">
        <v>111</v>
      </c>
      <c r="AV237" s="14" t="s">
        <v>143</v>
      </c>
      <c r="AW237" s="14" t="s">
        <v>31</v>
      </c>
      <c r="AX237" s="14" t="s">
        <v>76</v>
      </c>
      <c r="AY237" s="191" t="s">
        <v>132</v>
      </c>
    </row>
    <row r="238" spans="2:51" s="13" customFormat="1" ht="10.199999999999999">
      <c r="B238" s="181"/>
      <c r="D238" s="182" t="s">
        <v>140</v>
      </c>
      <c r="E238" s="183" t="s">
        <v>1</v>
      </c>
      <c r="F238" s="184" t="s">
        <v>188</v>
      </c>
      <c r="H238" s="185">
        <v>15.584</v>
      </c>
      <c r="I238" s="186"/>
      <c r="L238" s="181"/>
      <c r="M238" s="187"/>
      <c r="N238" s="188"/>
      <c r="O238" s="188"/>
      <c r="P238" s="188"/>
      <c r="Q238" s="188"/>
      <c r="R238" s="188"/>
      <c r="S238" s="188"/>
      <c r="T238" s="189"/>
      <c r="AT238" s="183" t="s">
        <v>140</v>
      </c>
      <c r="AU238" s="183" t="s">
        <v>111</v>
      </c>
      <c r="AV238" s="13" t="s">
        <v>111</v>
      </c>
      <c r="AW238" s="13" t="s">
        <v>31</v>
      </c>
      <c r="AX238" s="13" t="s">
        <v>76</v>
      </c>
      <c r="AY238" s="183" t="s">
        <v>132</v>
      </c>
    </row>
    <row r="239" spans="2:51" s="13" customFormat="1" ht="10.199999999999999">
      <c r="B239" s="181"/>
      <c r="D239" s="182" t="s">
        <v>140</v>
      </c>
      <c r="E239" s="183" t="s">
        <v>1</v>
      </c>
      <c r="F239" s="184" t="s">
        <v>189</v>
      </c>
      <c r="H239" s="185">
        <v>27.82</v>
      </c>
      <c r="I239" s="186"/>
      <c r="L239" s="181"/>
      <c r="M239" s="187"/>
      <c r="N239" s="188"/>
      <c r="O239" s="188"/>
      <c r="P239" s="188"/>
      <c r="Q239" s="188"/>
      <c r="R239" s="188"/>
      <c r="S239" s="188"/>
      <c r="T239" s="189"/>
      <c r="AT239" s="183" t="s">
        <v>140</v>
      </c>
      <c r="AU239" s="183" t="s">
        <v>111</v>
      </c>
      <c r="AV239" s="13" t="s">
        <v>111</v>
      </c>
      <c r="AW239" s="13" t="s">
        <v>31</v>
      </c>
      <c r="AX239" s="13" t="s">
        <v>76</v>
      </c>
      <c r="AY239" s="183" t="s">
        <v>132</v>
      </c>
    </row>
    <row r="240" spans="2:51" s="14" customFormat="1" ht="10.199999999999999">
      <c r="B240" s="190"/>
      <c r="D240" s="182" t="s">
        <v>140</v>
      </c>
      <c r="E240" s="191" t="s">
        <v>1</v>
      </c>
      <c r="F240" s="192" t="s">
        <v>190</v>
      </c>
      <c r="H240" s="193">
        <v>43.404000000000003</v>
      </c>
      <c r="I240" s="194"/>
      <c r="L240" s="190"/>
      <c r="M240" s="195"/>
      <c r="N240" s="196"/>
      <c r="O240" s="196"/>
      <c r="P240" s="196"/>
      <c r="Q240" s="196"/>
      <c r="R240" s="196"/>
      <c r="S240" s="196"/>
      <c r="T240" s="197"/>
      <c r="AT240" s="191" t="s">
        <v>140</v>
      </c>
      <c r="AU240" s="191" t="s">
        <v>111</v>
      </c>
      <c r="AV240" s="14" t="s">
        <v>143</v>
      </c>
      <c r="AW240" s="14" t="s">
        <v>31</v>
      </c>
      <c r="AX240" s="14" t="s">
        <v>76</v>
      </c>
      <c r="AY240" s="191" t="s">
        <v>132</v>
      </c>
    </row>
    <row r="241" spans="1:65" s="15" customFormat="1" ht="10.199999999999999">
      <c r="B241" s="198"/>
      <c r="D241" s="182" t="s">
        <v>140</v>
      </c>
      <c r="E241" s="199" t="s">
        <v>1</v>
      </c>
      <c r="F241" s="200" t="s">
        <v>144</v>
      </c>
      <c r="H241" s="201">
        <v>622.99900000000002</v>
      </c>
      <c r="I241" s="202"/>
      <c r="L241" s="198"/>
      <c r="M241" s="203"/>
      <c r="N241" s="204"/>
      <c r="O241" s="204"/>
      <c r="P241" s="204"/>
      <c r="Q241" s="204"/>
      <c r="R241" s="204"/>
      <c r="S241" s="204"/>
      <c r="T241" s="205"/>
      <c r="AT241" s="199" t="s">
        <v>140</v>
      </c>
      <c r="AU241" s="199" t="s">
        <v>111</v>
      </c>
      <c r="AV241" s="15" t="s">
        <v>138</v>
      </c>
      <c r="AW241" s="15" t="s">
        <v>31</v>
      </c>
      <c r="AX241" s="15" t="s">
        <v>81</v>
      </c>
      <c r="AY241" s="199" t="s">
        <v>132</v>
      </c>
    </row>
    <row r="242" spans="1:65" s="2" customFormat="1" ht="24.15" customHeight="1">
      <c r="A242" s="34"/>
      <c r="B242" s="136"/>
      <c r="C242" s="168" t="s">
        <v>230</v>
      </c>
      <c r="D242" s="168" t="s">
        <v>134</v>
      </c>
      <c r="E242" s="169" t="s">
        <v>231</v>
      </c>
      <c r="F242" s="170" t="s">
        <v>232</v>
      </c>
      <c r="G242" s="171" t="s">
        <v>233</v>
      </c>
      <c r="H242" s="172">
        <v>19.035</v>
      </c>
      <c r="I242" s="173"/>
      <c r="J242" s="174">
        <f>ROUND(I242*H242,2)</f>
        <v>0</v>
      </c>
      <c r="K242" s="175"/>
      <c r="L242" s="35"/>
      <c r="M242" s="176" t="s">
        <v>1</v>
      </c>
      <c r="N242" s="177" t="s">
        <v>42</v>
      </c>
      <c r="O242" s="63"/>
      <c r="P242" s="178">
        <f>O242*H242</f>
        <v>0</v>
      </c>
      <c r="Q242" s="178">
        <v>0</v>
      </c>
      <c r="R242" s="178">
        <f>Q242*H242</f>
        <v>0</v>
      </c>
      <c r="S242" s="178">
        <v>0</v>
      </c>
      <c r="T242" s="179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0" t="s">
        <v>138</v>
      </c>
      <c r="AT242" s="180" t="s">
        <v>134</v>
      </c>
      <c r="AU242" s="180" t="s">
        <v>111</v>
      </c>
      <c r="AY242" s="17" t="s">
        <v>132</v>
      </c>
      <c r="BE242" s="98">
        <f>IF(N242="základná",J242,0)</f>
        <v>0</v>
      </c>
      <c r="BF242" s="98">
        <f>IF(N242="znížená",J242,0)</f>
        <v>0</v>
      </c>
      <c r="BG242" s="98">
        <f>IF(N242="zákl. prenesená",J242,0)</f>
        <v>0</v>
      </c>
      <c r="BH242" s="98">
        <f>IF(N242="zníž. prenesená",J242,0)</f>
        <v>0</v>
      </c>
      <c r="BI242" s="98">
        <f>IF(N242="nulová",J242,0)</f>
        <v>0</v>
      </c>
      <c r="BJ242" s="17" t="s">
        <v>111</v>
      </c>
      <c r="BK242" s="98">
        <f>ROUND(I242*H242,2)</f>
        <v>0</v>
      </c>
      <c r="BL242" s="17" t="s">
        <v>138</v>
      </c>
      <c r="BM242" s="180" t="s">
        <v>234</v>
      </c>
    </row>
    <row r="243" spans="1:65" s="2" customFormat="1" ht="24.15" customHeight="1">
      <c r="A243" s="34"/>
      <c r="B243" s="136"/>
      <c r="C243" s="168" t="s">
        <v>235</v>
      </c>
      <c r="D243" s="168" t="s">
        <v>134</v>
      </c>
      <c r="E243" s="169" t="s">
        <v>236</v>
      </c>
      <c r="F243" s="170" t="s">
        <v>237</v>
      </c>
      <c r="G243" s="171" t="s">
        <v>233</v>
      </c>
      <c r="H243" s="172">
        <v>19.035</v>
      </c>
      <c r="I243" s="173"/>
      <c r="J243" s="174">
        <f>ROUND(I243*H243,2)</f>
        <v>0</v>
      </c>
      <c r="K243" s="175"/>
      <c r="L243" s="35"/>
      <c r="M243" s="176" t="s">
        <v>1</v>
      </c>
      <c r="N243" s="177" t="s">
        <v>42</v>
      </c>
      <c r="O243" s="63"/>
      <c r="P243" s="178">
        <f>O243*H243</f>
        <v>0</v>
      </c>
      <c r="Q243" s="178">
        <v>0</v>
      </c>
      <c r="R243" s="178">
        <f>Q243*H243</f>
        <v>0</v>
      </c>
      <c r="S243" s="178">
        <v>0</v>
      </c>
      <c r="T243" s="179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0" t="s">
        <v>138</v>
      </c>
      <c r="AT243" s="180" t="s">
        <v>134</v>
      </c>
      <c r="AU243" s="180" t="s">
        <v>111</v>
      </c>
      <c r="AY243" s="17" t="s">
        <v>132</v>
      </c>
      <c r="BE243" s="98">
        <f>IF(N243="základná",J243,0)</f>
        <v>0</v>
      </c>
      <c r="BF243" s="98">
        <f>IF(N243="znížená",J243,0)</f>
        <v>0</v>
      </c>
      <c r="BG243" s="98">
        <f>IF(N243="zákl. prenesená",J243,0)</f>
        <v>0</v>
      </c>
      <c r="BH243" s="98">
        <f>IF(N243="zníž. prenesená",J243,0)</f>
        <v>0</v>
      </c>
      <c r="BI243" s="98">
        <f>IF(N243="nulová",J243,0)</f>
        <v>0</v>
      </c>
      <c r="BJ243" s="17" t="s">
        <v>111</v>
      </c>
      <c r="BK243" s="98">
        <f>ROUND(I243*H243,2)</f>
        <v>0</v>
      </c>
      <c r="BL243" s="17" t="s">
        <v>138</v>
      </c>
      <c r="BM243" s="180" t="s">
        <v>238</v>
      </c>
    </row>
    <row r="244" spans="1:65" s="2" customFormat="1" ht="21.75" customHeight="1">
      <c r="A244" s="34"/>
      <c r="B244" s="136"/>
      <c r="C244" s="168" t="s">
        <v>239</v>
      </c>
      <c r="D244" s="168" t="s">
        <v>134</v>
      </c>
      <c r="E244" s="169" t="s">
        <v>240</v>
      </c>
      <c r="F244" s="170" t="s">
        <v>241</v>
      </c>
      <c r="G244" s="171" t="s">
        <v>233</v>
      </c>
      <c r="H244" s="172">
        <v>19.035</v>
      </c>
      <c r="I244" s="173"/>
      <c r="J244" s="174">
        <f>ROUND(I244*H244,2)</f>
        <v>0</v>
      </c>
      <c r="K244" s="175"/>
      <c r="L244" s="35"/>
      <c r="M244" s="176" t="s">
        <v>1</v>
      </c>
      <c r="N244" s="177" t="s">
        <v>42</v>
      </c>
      <c r="O244" s="63"/>
      <c r="P244" s="178">
        <f>O244*H244</f>
        <v>0</v>
      </c>
      <c r="Q244" s="178">
        <v>0</v>
      </c>
      <c r="R244" s="178">
        <f>Q244*H244</f>
        <v>0</v>
      </c>
      <c r="S244" s="178">
        <v>0</v>
      </c>
      <c r="T244" s="179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0" t="s">
        <v>138</v>
      </c>
      <c r="AT244" s="180" t="s">
        <v>134</v>
      </c>
      <c r="AU244" s="180" t="s">
        <v>111</v>
      </c>
      <c r="AY244" s="17" t="s">
        <v>132</v>
      </c>
      <c r="BE244" s="98">
        <f>IF(N244="základná",J244,0)</f>
        <v>0</v>
      </c>
      <c r="BF244" s="98">
        <f>IF(N244="znížená",J244,0)</f>
        <v>0</v>
      </c>
      <c r="BG244" s="98">
        <f>IF(N244="zákl. prenesená",J244,0)</f>
        <v>0</v>
      </c>
      <c r="BH244" s="98">
        <f>IF(N244="zníž. prenesená",J244,0)</f>
        <v>0</v>
      </c>
      <c r="BI244" s="98">
        <f>IF(N244="nulová",J244,0)</f>
        <v>0</v>
      </c>
      <c r="BJ244" s="17" t="s">
        <v>111</v>
      </c>
      <c r="BK244" s="98">
        <f>ROUND(I244*H244,2)</f>
        <v>0</v>
      </c>
      <c r="BL244" s="17" t="s">
        <v>138</v>
      </c>
      <c r="BM244" s="180" t="s">
        <v>242</v>
      </c>
    </row>
    <row r="245" spans="1:65" s="2" customFormat="1" ht="24.15" customHeight="1">
      <c r="A245" s="34"/>
      <c r="B245" s="136"/>
      <c r="C245" s="168" t="s">
        <v>243</v>
      </c>
      <c r="D245" s="168" t="s">
        <v>134</v>
      </c>
      <c r="E245" s="169" t="s">
        <v>244</v>
      </c>
      <c r="F245" s="170" t="s">
        <v>245</v>
      </c>
      <c r="G245" s="171" t="s">
        <v>233</v>
      </c>
      <c r="H245" s="172">
        <v>361.66500000000002</v>
      </c>
      <c r="I245" s="173"/>
      <c r="J245" s="174">
        <f>ROUND(I245*H245,2)</f>
        <v>0</v>
      </c>
      <c r="K245" s="175"/>
      <c r="L245" s="35"/>
      <c r="M245" s="176" t="s">
        <v>1</v>
      </c>
      <c r="N245" s="177" t="s">
        <v>42</v>
      </c>
      <c r="O245" s="63"/>
      <c r="P245" s="178">
        <f>O245*H245</f>
        <v>0</v>
      </c>
      <c r="Q245" s="178">
        <v>0</v>
      </c>
      <c r="R245" s="178">
        <f>Q245*H245</f>
        <v>0</v>
      </c>
      <c r="S245" s="178">
        <v>0</v>
      </c>
      <c r="T245" s="179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0" t="s">
        <v>138</v>
      </c>
      <c r="AT245" s="180" t="s">
        <v>134</v>
      </c>
      <c r="AU245" s="180" t="s">
        <v>111</v>
      </c>
      <c r="AY245" s="17" t="s">
        <v>132</v>
      </c>
      <c r="BE245" s="98">
        <f>IF(N245="základná",J245,0)</f>
        <v>0</v>
      </c>
      <c r="BF245" s="98">
        <f>IF(N245="znížená",J245,0)</f>
        <v>0</v>
      </c>
      <c r="BG245" s="98">
        <f>IF(N245="zákl. prenesená",J245,0)</f>
        <v>0</v>
      </c>
      <c r="BH245" s="98">
        <f>IF(N245="zníž. prenesená",J245,0)</f>
        <v>0</v>
      </c>
      <c r="BI245" s="98">
        <f>IF(N245="nulová",J245,0)</f>
        <v>0</v>
      </c>
      <c r="BJ245" s="17" t="s">
        <v>111</v>
      </c>
      <c r="BK245" s="98">
        <f>ROUND(I245*H245,2)</f>
        <v>0</v>
      </c>
      <c r="BL245" s="17" t="s">
        <v>138</v>
      </c>
      <c r="BM245" s="180" t="s">
        <v>246</v>
      </c>
    </row>
    <row r="246" spans="1:65" s="13" customFormat="1" ht="10.199999999999999">
      <c r="B246" s="181"/>
      <c r="D246" s="182" t="s">
        <v>140</v>
      </c>
      <c r="F246" s="184" t="s">
        <v>247</v>
      </c>
      <c r="H246" s="185">
        <v>361.66500000000002</v>
      </c>
      <c r="I246" s="186"/>
      <c r="L246" s="181"/>
      <c r="M246" s="187"/>
      <c r="N246" s="188"/>
      <c r="O246" s="188"/>
      <c r="P246" s="188"/>
      <c r="Q246" s="188"/>
      <c r="R246" s="188"/>
      <c r="S246" s="188"/>
      <c r="T246" s="189"/>
      <c r="AT246" s="183" t="s">
        <v>140</v>
      </c>
      <c r="AU246" s="183" t="s">
        <v>111</v>
      </c>
      <c r="AV246" s="13" t="s">
        <v>111</v>
      </c>
      <c r="AW246" s="13" t="s">
        <v>3</v>
      </c>
      <c r="AX246" s="13" t="s">
        <v>81</v>
      </c>
      <c r="AY246" s="183" t="s">
        <v>132</v>
      </c>
    </row>
    <row r="247" spans="1:65" s="2" customFormat="1" ht="24.15" customHeight="1">
      <c r="A247" s="34"/>
      <c r="B247" s="136"/>
      <c r="C247" s="168" t="s">
        <v>248</v>
      </c>
      <c r="D247" s="168" t="s">
        <v>134</v>
      </c>
      <c r="E247" s="169" t="s">
        <v>249</v>
      </c>
      <c r="F247" s="170" t="s">
        <v>250</v>
      </c>
      <c r="G247" s="171" t="s">
        <v>233</v>
      </c>
      <c r="H247" s="172">
        <v>19.035</v>
      </c>
      <c r="I247" s="173"/>
      <c r="J247" s="174">
        <f>ROUND(I247*H247,2)</f>
        <v>0</v>
      </c>
      <c r="K247" s="175"/>
      <c r="L247" s="35"/>
      <c r="M247" s="176" t="s">
        <v>1</v>
      </c>
      <c r="N247" s="177" t="s">
        <v>42</v>
      </c>
      <c r="O247" s="63"/>
      <c r="P247" s="178">
        <f>O247*H247</f>
        <v>0</v>
      </c>
      <c r="Q247" s="178">
        <v>0</v>
      </c>
      <c r="R247" s="178">
        <f>Q247*H247</f>
        <v>0</v>
      </c>
      <c r="S247" s="178">
        <v>0</v>
      </c>
      <c r="T247" s="179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0" t="s">
        <v>138</v>
      </c>
      <c r="AT247" s="180" t="s">
        <v>134</v>
      </c>
      <c r="AU247" s="180" t="s">
        <v>111</v>
      </c>
      <c r="AY247" s="17" t="s">
        <v>132</v>
      </c>
      <c r="BE247" s="98">
        <f>IF(N247="základná",J247,0)</f>
        <v>0</v>
      </c>
      <c r="BF247" s="98">
        <f>IF(N247="znížená",J247,0)</f>
        <v>0</v>
      </c>
      <c r="BG247" s="98">
        <f>IF(N247="zákl. prenesená",J247,0)</f>
        <v>0</v>
      </c>
      <c r="BH247" s="98">
        <f>IF(N247="zníž. prenesená",J247,0)</f>
        <v>0</v>
      </c>
      <c r="BI247" s="98">
        <f>IF(N247="nulová",J247,0)</f>
        <v>0</v>
      </c>
      <c r="BJ247" s="17" t="s">
        <v>111</v>
      </c>
      <c r="BK247" s="98">
        <f>ROUND(I247*H247,2)</f>
        <v>0</v>
      </c>
      <c r="BL247" s="17" t="s">
        <v>138</v>
      </c>
      <c r="BM247" s="180" t="s">
        <v>251</v>
      </c>
    </row>
    <row r="248" spans="1:65" s="2" customFormat="1" ht="24.15" customHeight="1">
      <c r="A248" s="34"/>
      <c r="B248" s="136"/>
      <c r="C248" s="168" t="s">
        <v>252</v>
      </c>
      <c r="D248" s="168" t="s">
        <v>134</v>
      </c>
      <c r="E248" s="169" t="s">
        <v>253</v>
      </c>
      <c r="F248" s="170" t="s">
        <v>254</v>
      </c>
      <c r="G248" s="171" t="s">
        <v>233</v>
      </c>
      <c r="H248" s="172">
        <v>95.174999999999997</v>
      </c>
      <c r="I248" s="173"/>
      <c r="J248" s="174">
        <f>ROUND(I248*H248,2)</f>
        <v>0</v>
      </c>
      <c r="K248" s="175"/>
      <c r="L248" s="35"/>
      <c r="M248" s="176" t="s">
        <v>1</v>
      </c>
      <c r="N248" s="177" t="s">
        <v>42</v>
      </c>
      <c r="O248" s="63"/>
      <c r="P248" s="178">
        <f>O248*H248</f>
        <v>0</v>
      </c>
      <c r="Q248" s="178">
        <v>0</v>
      </c>
      <c r="R248" s="178">
        <f>Q248*H248</f>
        <v>0</v>
      </c>
      <c r="S248" s="178">
        <v>0</v>
      </c>
      <c r="T248" s="179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0" t="s">
        <v>138</v>
      </c>
      <c r="AT248" s="180" t="s">
        <v>134</v>
      </c>
      <c r="AU248" s="180" t="s">
        <v>111</v>
      </c>
      <c r="AY248" s="17" t="s">
        <v>132</v>
      </c>
      <c r="BE248" s="98">
        <f>IF(N248="základná",J248,0)</f>
        <v>0</v>
      </c>
      <c r="BF248" s="98">
        <f>IF(N248="znížená",J248,0)</f>
        <v>0</v>
      </c>
      <c r="BG248" s="98">
        <f>IF(N248="zákl. prenesená",J248,0)</f>
        <v>0</v>
      </c>
      <c r="BH248" s="98">
        <f>IF(N248="zníž. prenesená",J248,0)</f>
        <v>0</v>
      </c>
      <c r="BI248" s="98">
        <f>IF(N248="nulová",J248,0)</f>
        <v>0</v>
      </c>
      <c r="BJ248" s="17" t="s">
        <v>111</v>
      </c>
      <c r="BK248" s="98">
        <f>ROUND(I248*H248,2)</f>
        <v>0</v>
      </c>
      <c r="BL248" s="17" t="s">
        <v>138</v>
      </c>
      <c r="BM248" s="180" t="s">
        <v>255</v>
      </c>
    </row>
    <row r="249" spans="1:65" s="13" customFormat="1" ht="10.199999999999999">
      <c r="B249" s="181"/>
      <c r="D249" s="182" t="s">
        <v>140</v>
      </c>
      <c r="F249" s="184" t="s">
        <v>256</v>
      </c>
      <c r="H249" s="185">
        <v>95.174999999999997</v>
      </c>
      <c r="I249" s="186"/>
      <c r="L249" s="181"/>
      <c r="M249" s="187"/>
      <c r="N249" s="188"/>
      <c r="O249" s="188"/>
      <c r="P249" s="188"/>
      <c r="Q249" s="188"/>
      <c r="R249" s="188"/>
      <c r="S249" s="188"/>
      <c r="T249" s="189"/>
      <c r="AT249" s="183" t="s">
        <v>140</v>
      </c>
      <c r="AU249" s="183" t="s">
        <v>111</v>
      </c>
      <c r="AV249" s="13" t="s">
        <v>111</v>
      </c>
      <c r="AW249" s="13" t="s">
        <v>3</v>
      </c>
      <c r="AX249" s="13" t="s">
        <v>81</v>
      </c>
      <c r="AY249" s="183" t="s">
        <v>132</v>
      </c>
    </row>
    <row r="250" spans="1:65" s="2" customFormat="1" ht="24.15" customHeight="1">
      <c r="A250" s="34"/>
      <c r="B250" s="136"/>
      <c r="C250" s="168" t="s">
        <v>7</v>
      </c>
      <c r="D250" s="168" t="s">
        <v>134</v>
      </c>
      <c r="E250" s="169" t="s">
        <v>257</v>
      </c>
      <c r="F250" s="170" t="s">
        <v>258</v>
      </c>
      <c r="G250" s="171" t="s">
        <v>233</v>
      </c>
      <c r="H250" s="172">
        <v>18.067</v>
      </c>
      <c r="I250" s="173"/>
      <c r="J250" s="174">
        <f>ROUND(I250*H250,2)</f>
        <v>0</v>
      </c>
      <c r="K250" s="175"/>
      <c r="L250" s="35"/>
      <c r="M250" s="176" t="s">
        <v>1</v>
      </c>
      <c r="N250" s="177" t="s">
        <v>42</v>
      </c>
      <c r="O250" s="63"/>
      <c r="P250" s="178">
        <f>O250*H250</f>
        <v>0</v>
      </c>
      <c r="Q250" s="178">
        <v>0</v>
      </c>
      <c r="R250" s="178">
        <f>Q250*H250</f>
        <v>0</v>
      </c>
      <c r="S250" s="178">
        <v>0</v>
      </c>
      <c r="T250" s="179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0" t="s">
        <v>138</v>
      </c>
      <c r="AT250" s="180" t="s">
        <v>134</v>
      </c>
      <c r="AU250" s="180" t="s">
        <v>111</v>
      </c>
      <c r="AY250" s="17" t="s">
        <v>132</v>
      </c>
      <c r="BE250" s="98">
        <f>IF(N250="základná",J250,0)</f>
        <v>0</v>
      </c>
      <c r="BF250" s="98">
        <f>IF(N250="znížená",J250,0)</f>
        <v>0</v>
      </c>
      <c r="BG250" s="98">
        <f>IF(N250="zákl. prenesená",J250,0)</f>
        <v>0</v>
      </c>
      <c r="BH250" s="98">
        <f>IF(N250="zníž. prenesená",J250,0)</f>
        <v>0</v>
      </c>
      <c r="BI250" s="98">
        <f>IF(N250="nulová",J250,0)</f>
        <v>0</v>
      </c>
      <c r="BJ250" s="17" t="s">
        <v>111</v>
      </c>
      <c r="BK250" s="98">
        <f>ROUND(I250*H250,2)</f>
        <v>0</v>
      </c>
      <c r="BL250" s="17" t="s">
        <v>138</v>
      </c>
      <c r="BM250" s="180" t="s">
        <v>259</v>
      </c>
    </row>
    <row r="251" spans="1:65" s="13" customFormat="1" ht="10.199999999999999">
      <c r="B251" s="181"/>
      <c r="D251" s="182" t="s">
        <v>140</v>
      </c>
      <c r="E251" s="183" t="s">
        <v>1</v>
      </c>
      <c r="F251" s="184" t="s">
        <v>260</v>
      </c>
      <c r="H251" s="185">
        <v>18.067</v>
      </c>
      <c r="I251" s="186"/>
      <c r="L251" s="181"/>
      <c r="M251" s="187"/>
      <c r="N251" s="188"/>
      <c r="O251" s="188"/>
      <c r="P251" s="188"/>
      <c r="Q251" s="188"/>
      <c r="R251" s="188"/>
      <c r="S251" s="188"/>
      <c r="T251" s="189"/>
      <c r="AT251" s="183" t="s">
        <v>140</v>
      </c>
      <c r="AU251" s="183" t="s">
        <v>111</v>
      </c>
      <c r="AV251" s="13" t="s">
        <v>111</v>
      </c>
      <c r="AW251" s="13" t="s">
        <v>31</v>
      </c>
      <c r="AX251" s="13" t="s">
        <v>76</v>
      </c>
      <c r="AY251" s="183" t="s">
        <v>132</v>
      </c>
    </row>
    <row r="252" spans="1:65" s="14" customFormat="1" ht="10.199999999999999">
      <c r="B252" s="190"/>
      <c r="D252" s="182" t="s">
        <v>140</v>
      </c>
      <c r="E252" s="191" t="s">
        <v>1</v>
      </c>
      <c r="F252" s="192" t="s">
        <v>142</v>
      </c>
      <c r="H252" s="193">
        <v>18.067</v>
      </c>
      <c r="I252" s="194"/>
      <c r="L252" s="190"/>
      <c r="M252" s="195"/>
      <c r="N252" s="196"/>
      <c r="O252" s="196"/>
      <c r="P252" s="196"/>
      <c r="Q252" s="196"/>
      <c r="R252" s="196"/>
      <c r="S252" s="196"/>
      <c r="T252" s="197"/>
      <c r="AT252" s="191" t="s">
        <v>140</v>
      </c>
      <c r="AU252" s="191" t="s">
        <v>111</v>
      </c>
      <c r="AV252" s="14" t="s">
        <v>143</v>
      </c>
      <c r="AW252" s="14" t="s">
        <v>31</v>
      </c>
      <c r="AX252" s="14" t="s">
        <v>76</v>
      </c>
      <c r="AY252" s="191" t="s">
        <v>132</v>
      </c>
    </row>
    <row r="253" spans="1:65" s="15" customFormat="1" ht="10.199999999999999">
      <c r="B253" s="198"/>
      <c r="D253" s="182" t="s">
        <v>140</v>
      </c>
      <c r="E253" s="199" t="s">
        <v>1</v>
      </c>
      <c r="F253" s="200" t="s">
        <v>144</v>
      </c>
      <c r="H253" s="201">
        <v>18.067</v>
      </c>
      <c r="I253" s="202"/>
      <c r="L253" s="198"/>
      <c r="M253" s="203"/>
      <c r="N253" s="204"/>
      <c r="O253" s="204"/>
      <c r="P253" s="204"/>
      <c r="Q253" s="204"/>
      <c r="R253" s="204"/>
      <c r="S253" s="204"/>
      <c r="T253" s="205"/>
      <c r="AT253" s="199" t="s">
        <v>140</v>
      </c>
      <c r="AU253" s="199" t="s">
        <v>111</v>
      </c>
      <c r="AV253" s="15" t="s">
        <v>138</v>
      </c>
      <c r="AW253" s="15" t="s">
        <v>31</v>
      </c>
      <c r="AX253" s="15" t="s">
        <v>81</v>
      </c>
      <c r="AY253" s="199" t="s">
        <v>132</v>
      </c>
    </row>
    <row r="254" spans="1:65" s="2" customFormat="1" ht="24.15" customHeight="1">
      <c r="A254" s="34"/>
      <c r="B254" s="136"/>
      <c r="C254" s="168" t="s">
        <v>261</v>
      </c>
      <c r="D254" s="168" t="s">
        <v>134</v>
      </c>
      <c r="E254" s="169" t="s">
        <v>262</v>
      </c>
      <c r="F254" s="170" t="s">
        <v>263</v>
      </c>
      <c r="G254" s="171" t="s">
        <v>233</v>
      </c>
      <c r="H254" s="172">
        <v>0.96799999999999997</v>
      </c>
      <c r="I254" s="173"/>
      <c r="J254" s="174">
        <f>ROUND(I254*H254,2)</f>
        <v>0</v>
      </c>
      <c r="K254" s="175"/>
      <c r="L254" s="35"/>
      <c r="M254" s="176" t="s">
        <v>1</v>
      </c>
      <c r="N254" s="177" t="s">
        <v>42</v>
      </c>
      <c r="O254" s="63"/>
      <c r="P254" s="178">
        <f>O254*H254</f>
        <v>0</v>
      </c>
      <c r="Q254" s="178">
        <v>0</v>
      </c>
      <c r="R254" s="178">
        <f>Q254*H254</f>
        <v>0</v>
      </c>
      <c r="S254" s="178">
        <v>0</v>
      </c>
      <c r="T254" s="179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0" t="s">
        <v>138</v>
      </c>
      <c r="AT254" s="180" t="s">
        <v>134</v>
      </c>
      <c r="AU254" s="180" t="s">
        <v>111</v>
      </c>
      <c r="AY254" s="17" t="s">
        <v>132</v>
      </c>
      <c r="BE254" s="98">
        <f>IF(N254="základná",J254,0)</f>
        <v>0</v>
      </c>
      <c r="BF254" s="98">
        <f>IF(N254="znížená",J254,0)</f>
        <v>0</v>
      </c>
      <c r="BG254" s="98">
        <f>IF(N254="zákl. prenesená",J254,0)</f>
        <v>0</v>
      </c>
      <c r="BH254" s="98">
        <f>IF(N254="zníž. prenesená",J254,0)</f>
        <v>0</v>
      </c>
      <c r="BI254" s="98">
        <f>IF(N254="nulová",J254,0)</f>
        <v>0</v>
      </c>
      <c r="BJ254" s="17" t="s">
        <v>111</v>
      </c>
      <c r="BK254" s="98">
        <f>ROUND(I254*H254,2)</f>
        <v>0</v>
      </c>
      <c r="BL254" s="17" t="s">
        <v>138</v>
      </c>
      <c r="BM254" s="180" t="s">
        <v>264</v>
      </c>
    </row>
    <row r="255" spans="1:65" s="2" customFormat="1" ht="16.5" customHeight="1">
      <c r="A255" s="34"/>
      <c r="B255" s="136"/>
      <c r="C255" s="168" t="s">
        <v>265</v>
      </c>
      <c r="D255" s="168" t="s">
        <v>134</v>
      </c>
      <c r="E255" s="169" t="s">
        <v>266</v>
      </c>
      <c r="F255" s="170" t="s">
        <v>267</v>
      </c>
      <c r="G255" s="171" t="s">
        <v>268</v>
      </c>
      <c r="H255" s="172">
        <v>2</v>
      </c>
      <c r="I255" s="173"/>
      <c r="J255" s="174">
        <f>ROUND(I255*H255,2)</f>
        <v>0</v>
      </c>
      <c r="K255" s="175"/>
      <c r="L255" s="35"/>
      <c r="M255" s="176" t="s">
        <v>1</v>
      </c>
      <c r="N255" s="177" t="s">
        <v>42</v>
      </c>
      <c r="O255" s="63"/>
      <c r="P255" s="178">
        <f>O255*H255</f>
        <v>0</v>
      </c>
      <c r="Q255" s="178">
        <v>0</v>
      </c>
      <c r="R255" s="178">
        <f>Q255*H255</f>
        <v>0</v>
      </c>
      <c r="S255" s="178">
        <v>0</v>
      </c>
      <c r="T255" s="179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0" t="s">
        <v>138</v>
      </c>
      <c r="AT255" s="180" t="s">
        <v>134</v>
      </c>
      <c r="AU255" s="180" t="s">
        <v>111</v>
      </c>
      <c r="AY255" s="17" t="s">
        <v>132</v>
      </c>
      <c r="BE255" s="98">
        <f>IF(N255="základná",J255,0)</f>
        <v>0</v>
      </c>
      <c r="BF255" s="98">
        <f>IF(N255="znížená",J255,0)</f>
        <v>0</v>
      </c>
      <c r="BG255" s="98">
        <f>IF(N255="zákl. prenesená",J255,0)</f>
        <v>0</v>
      </c>
      <c r="BH255" s="98">
        <f>IF(N255="zníž. prenesená",J255,0)</f>
        <v>0</v>
      </c>
      <c r="BI255" s="98">
        <f>IF(N255="nulová",J255,0)</f>
        <v>0</v>
      </c>
      <c r="BJ255" s="17" t="s">
        <v>111</v>
      </c>
      <c r="BK255" s="98">
        <f>ROUND(I255*H255,2)</f>
        <v>0</v>
      </c>
      <c r="BL255" s="17" t="s">
        <v>138</v>
      </c>
      <c r="BM255" s="180" t="s">
        <v>269</v>
      </c>
    </row>
    <row r="256" spans="1:65" s="13" customFormat="1" ht="10.199999999999999">
      <c r="B256" s="181"/>
      <c r="D256" s="182" t="s">
        <v>140</v>
      </c>
      <c r="E256" s="183" t="s">
        <v>1</v>
      </c>
      <c r="F256" s="184" t="s">
        <v>111</v>
      </c>
      <c r="H256" s="185">
        <v>2</v>
      </c>
      <c r="I256" s="186"/>
      <c r="L256" s="181"/>
      <c r="M256" s="187"/>
      <c r="N256" s="188"/>
      <c r="O256" s="188"/>
      <c r="P256" s="188"/>
      <c r="Q256" s="188"/>
      <c r="R256" s="188"/>
      <c r="S256" s="188"/>
      <c r="T256" s="189"/>
      <c r="AT256" s="183" t="s">
        <v>140</v>
      </c>
      <c r="AU256" s="183" t="s">
        <v>111</v>
      </c>
      <c r="AV256" s="13" t="s">
        <v>111</v>
      </c>
      <c r="AW256" s="13" t="s">
        <v>31</v>
      </c>
      <c r="AX256" s="13" t="s">
        <v>76</v>
      </c>
      <c r="AY256" s="183" t="s">
        <v>132</v>
      </c>
    </row>
    <row r="257" spans="1:65" s="14" customFormat="1" ht="10.199999999999999">
      <c r="B257" s="190"/>
      <c r="D257" s="182" t="s">
        <v>140</v>
      </c>
      <c r="E257" s="191" t="s">
        <v>1</v>
      </c>
      <c r="F257" s="192" t="s">
        <v>142</v>
      </c>
      <c r="H257" s="193">
        <v>2</v>
      </c>
      <c r="I257" s="194"/>
      <c r="L257" s="190"/>
      <c r="M257" s="195"/>
      <c r="N257" s="196"/>
      <c r="O257" s="196"/>
      <c r="P257" s="196"/>
      <c r="Q257" s="196"/>
      <c r="R257" s="196"/>
      <c r="S257" s="196"/>
      <c r="T257" s="197"/>
      <c r="AT257" s="191" t="s">
        <v>140</v>
      </c>
      <c r="AU257" s="191" t="s">
        <v>111</v>
      </c>
      <c r="AV257" s="14" t="s">
        <v>143</v>
      </c>
      <c r="AW257" s="14" t="s">
        <v>31</v>
      </c>
      <c r="AX257" s="14" t="s">
        <v>76</v>
      </c>
      <c r="AY257" s="191" t="s">
        <v>132</v>
      </c>
    </row>
    <row r="258" spans="1:65" s="15" customFormat="1" ht="10.199999999999999">
      <c r="B258" s="198"/>
      <c r="D258" s="182" t="s">
        <v>140</v>
      </c>
      <c r="E258" s="199" t="s">
        <v>1</v>
      </c>
      <c r="F258" s="200" t="s">
        <v>144</v>
      </c>
      <c r="H258" s="201">
        <v>2</v>
      </c>
      <c r="I258" s="202"/>
      <c r="L258" s="198"/>
      <c r="M258" s="203"/>
      <c r="N258" s="204"/>
      <c r="O258" s="204"/>
      <c r="P258" s="204"/>
      <c r="Q258" s="204"/>
      <c r="R258" s="204"/>
      <c r="S258" s="204"/>
      <c r="T258" s="205"/>
      <c r="AT258" s="199" t="s">
        <v>140</v>
      </c>
      <c r="AU258" s="199" t="s">
        <v>111</v>
      </c>
      <c r="AV258" s="15" t="s">
        <v>138</v>
      </c>
      <c r="AW258" s="15" t="s">
        <v>31</v>
      </c>
      <c r="AX258" s="15" t="s">
        <v>81</v>
      </c>
      <c r="AY258" s="199" t="s">
        <v>132</v>
      </c>
    </row>
    <row r="259" spans="1:65" s="12" customFormat="1" ht="22.8" customHeight="1">
      <c r="B259" s="155"/>
      <c r="D259" s="156" t="s">
        <v>75</v>
      </c>
      <c r="E259" s="166" t="s">
        <v>270</v>
      </c>
      <c r="F259" s="166" t="s">
        <v>271</v>
      </c>
      <c r="I259" s="158"/>
      <c r="J259" s="167">
        <f>BK259</f>
        <v>0</v>
      </c>
      <c r="L259" s="155"/>
      <c r="M259" s="160"/>
      <c r="N259" s="161"/>
      <c r="O259" s="161"/>
      <c r="P259" s="162">
        <f>P260</f>
        <v>0</v>
      </c>
      <c r="Q259" s="161"/>
      <c r="R259" s="162">
        <f>R260</f>
        <v>0</v>
      </c>
      <c r="S259" s="161"/>
      <c r="T259" s="163">
        <f>T260</f>
        <v>0</v>
      </c>
      <c r="AR259" s="156" t="s">
        <v>81</v>
      </c>
      <c r="AT259" s="164" t="s">
        <v>75</v>
      </c>
      <c r="AU259" s="164" t="s">
        <v>81</v>
      </c>
      <c r="AY259" s="156" t="s">
        <v>132</v>
      </c>
      <c r="BK259" s="165">
        <f>BK260</f>
        <v>0</v>
      </c>
    </row>
    <row r="260" spans="1:65" s="2" customFormat="1" ht="24.15" customHeight="1">
      <c r="A260" s="34"/>
      <c r="B260" s="136"/>
      <c r="C260" s="168" t="s">
        <v>272</v>
      </c>
      <c r="D260" s="168" t="s">
        <v>134</v>
      </c>
      <c r="E260" s="169" t="s">
        <v>273</v>
      </c>
      <c r="F260" s="170" t="s">
        <v>274</v>
      </c>
      <c r="G260" s="171" t="s">
        <v>233</v>
      </c>
      <c r="H260" s="172">
        <v>57.514000000000003</v>
      </c>
      <c r="I260" s="173"/>
      <c r="J260" s="174">
        <f>ROUND(I260*H260,2)</f>
        <v>0</v>
      </c>
      <c r="K260" s="175"/>
      <c r="L260" s="35"/>
      <c r="M260" s="176" t="s">
        <v>1</v>
      </c>
      <c r="N260" s="177" t="s">
        <v>42</v>
      </c>
      <c r="O260" s="63"/>
      <c r="P260" s="178">
        <f>O260*H260</f>
        <v>0</v>
      </c>
      <c r="Q260" s="178">
        <v>0</v>
      </c>
      <c r="R260" s="178">
        <f>Q260*H260</f>
        <v>0</v>
      </c>
      <c r="S260" s="178">
        <v>0</v>
      </c>
      <c r="T260" s="179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0" t="s">
        <v>138</v>
      </c>
      <c r="AT260" s="180" t="s">
        <v>134</v>
      </c>
      <c r="AU260" s="180" t="s">
        <v>111</v>
      </c>
      <c r="AY260" s="17" t="s">
        <v>132</v>
      </c>
      <c r="BE260" s="98">
        <f>IF(N260="základná",J260,0)</f>
        <v>0</v>
      </c>
      <c r="BF260" s="98">
        <f>IF(N260="znížená",J260,0)</f>
        <v>0</v>
      </c>
      <c r="BG260" s="98">
        <f>IF(N260="zákl. prenesená",J260,0)</f>
        <v>0</v>
      </c>
      <c r="BH260" s="98">
        <f>IF(N260="zníž. prenesená",J260,0)</f>
        <v>0</v>
      </c>
      <c r="BI260" s="98">
        <f>IF(N260="nulová",J260,0)</f>
        <v>0</v>
      </c>
      <c r="BJ260" s="17" t="s">
        <v>111</v>
      </c>
      <c r="BK260" s="98">
        <f>ROUND(I260*H260,2)</f>
        <v>0</v>
      </c>
      <c r="BL260" s="17" t="s">
        <v>138</v>
      </c>
      <c r="BM260" s="180" t="s">
        <v>275</v>
      </c>
    </row>
    <row r="261" spans="1:65" s="12" customFormat="1" ht="25.95" customHeight="1">
      <c r="B261" s="155"/>
      <c r="D261" s="156" t="s">
        <v>75</v>
      </c>
      <c r="E261" s="157" t="s">
        <v>276</v>
      </c>
      <c r="F261" s="157" t="s">
        <v>277</v>
      </c>
      <c r="I261" s="158"/>
      <c r="J261" s="159">
        <f>BK261</f>
        <v>0</v>
      </c>
      <c r="L261" s="155"/>
      <c r="M261" s="160"/>
      <c r="N261" s="161"/>
      <c r="O261" s="161"/>
      <c r="P261" s="162">
        <f>P262+P274+P310</f>
        <v>0</v>
      </c>
      <c r="Q261" s="161"/>
      <c r="R261" s="162">
        <f>R262+R274+R310</f>
        <v>1.7561331500000001</v>
      </c>
      <c r="S261" s="161"/>
      <c r="T261" s="163">
        <f>T262+T274+T310</f>
        <v>0.9683966799999999</v>
      </c>
      <c r="AR261" s="156" t="s">
        <v>111</v>
      </c>
      <c r="AT261" s="164" t="s">
        <v>75</v>
      </c>
      <c r="AU261" s="164" t="s">
        <v>76</v>
      </c>
      <c r="AY261" s="156" t="s">
        <v>132</v>
      </c>
      <c r="BK261" s="165">
        <f>BK262+BK274+BK310</f>
        <v>0</v>
      </c>
    </row>
    <row r="262" spans="1:65" s="12" customFormat="1" ht="22.8" customHeight="1">
      <c r="B262" s="155"/>
      <c r="D262" s="156" t="s">
        <v>75</v>
      </c>
      <c r="E262" s="166" t="s">
        <v>278</v>
      </c>
      <c r="F262" s="166" t="s">
        <v>279</v>
      </c>
      <c r="I262" s="158"/>
      <c r="J262" s="167">
        <f>BK262</f>
        <v>0</v>
      </c>
      <c r="L262" s="155"/>
      <c r="M262" s="160"/>
      <c r="N262" s="161"/>
      <c r="O262" s="161"/>
      <c r="P262" s="162">
        <f>SUM(P263:P273)</f>
        <v>0</v>
      </c>
      <c r="Q262" s="161"/>
      <c r="R262" s="162">
        <f>SUM(R263:R273)</f>
        <v>0.49079230000000007</v>
      </c>
      <c r="S262" s="161"/>
      <c r="T262" s="163">
        <f>SUM(T263:T273)</f>
        <v>0</v>
      </c>
      <c r="AR262" s="156" t="s">
        <v>111</v>
      </c>
      <c r="AT262" s="164" t="s">
        <v>75</v>
      </c>
      <c r="AU262" s="164" t="s">
        <v>81</v>
      </c>
      <c r="AY262" s="156" t="s">
        <v>132</v>
      </c>
      <c r="BK262" s="165">
        <f>SUM(BK263:BK273)</f>
        <v>0</v>
      </c>
    </row>
    <row r="263" spans="1:65" s="2" customFormat="1" ht="24.15" customHeight="1">
      <c r="A263" s="34"/>
      <c r="B263" s="136"/>
      <c r="C263" s="168" t="s">
        <v>280</v>
      </c>
      <c r="D263" s="168" t="s">
        <v>134</v>
      </c>
      <c r="E263" s="169" t="s">
        <v>281</v>
      </c>
      <c r="F263" s="170" t="s">
        <v>282</v>
      </c>
      <c r="G263" s="171" t="s">
        <v>137</v>
      </c>
      <c r="H263" s="172">
        <v>86.444999999999993</v>
      </c>
      <c r="I263" s="173"/>
      <c r="J263" s="174">
        <f>ROUND(I263*H263,2)</f>
        <v>0</v>
      </c>
      <c r="K263" s="175"/>
      <c r="L263" s="35"/>
      <c r="M263" s="176" t="s">
        <v>1</v>
      </c>
      <c r="N263" s="177" t="s">
        <v>42</v>
      </c>
      <c r="O263" s="63"/>
      <c r="P263" s="178">
        <f>O263*H263</f>
        <v>0</v>
      </c>
      <c r="Q263" s="178">
        <v>0</v>
      </c>
      <c r="R263" s="178">
        <f>Q263*H263</f>
        <v>0</v>
      </c>
      <c r="S263" s="178">
        <v>0</v>
      </c>
      <c r="T263" s="179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0" t="s">
        <v>239</v>
      </c>
      <c r="AT263" s="180" t="s">
        <v>134</v>
      </c>
      <c r="AU263" s="180" t="s">
        <v>111</v>
      </c>
      <c r="AY263" s="17" t="s">
        <v>132</v>
      </c>
      <c r="BE263" s="98">
        <f>IF(N263="základná",J263,0)</f>
        <v>0</v>
      </c>
      <c r="BF263" s="98">
        <f>IF(N263="znížená",J263,0)</f>
        <v>0</v>
      </c>
      <c r="BG263" s="98">
        <f>IF(N263="zákl. prenesená",J263,0)</f>
        <v>0</v>
      </c>
      <c r="BH263" s="98">
        <f>IF(N263="zníž. prenesená",J263,0)</f>
        <v>0</v>
      </c>
      <c r="BI263" s="98">
        <f>IF(N263="nulová",J263,0)</f>
        <v>0</v>
      </c>
      <c r="BJ263" s="17" t="s">
        <v>111</v>
      </c>
      <c r="BK263" s="98">
        <f>ROUND(I263*H263,2)</f>
        <v>0</v>
      </c>
      <c r="BL263" s="17" t="s">
        <v>239</v>
      </c>
      <c r="BM263" s="180" t="s">
        <v>283</v>
      </c>
    </row>
    <row r="264" spans="1:65" s="13" customFormat="1" ht="10.199999999999999">
      <c r="B264" s="181"/>
      <c r="D264" s="182" t="s">
        <v>140</v>
      </c>
      <c r="E264" s="183" t="s">
        <v>1</v>
      </c>
      <c r="F264" s="184" t="s">
        <v>284</v>
      </c>
      <c r="H264" s="185">
        <v>46.4</v>
      </c>
      <c r="I264" s="186"/>
      <c r="L264" s="181"/>
      <c r="M264" s="187"/>
      <c r="N264" s="188"/>
      <c r="O264" s="188"/>
      <c r="P264" s="188"/>
      <c r="Q264" s="188"/>
      <c r="R264" s="188"/>
      <c r="S264" s="188"/>
      <c r="T264" s="189"/>
      <c r="AT264" s="183" t="s">
        <v>140</v>
      </c>
      <c r="AU264" s="183" t="s">
        <v>111</v>
      </c>
      <c r="AV264" s="13" t="s">
        <v>111</v>
      </c>
      <c r="AW264" s="13" t="s">
        <v>31</v>
      </c>
      <c r="AX264" s="13" t="s">
        <v>76</v>
      </c>
      <c r="AY264" s="183" t="s">
        <v>132</v>
      </c>
    </row>
    <row r="265" spans="1:65" s="13" customFormat="1" ht="10.199999999999999">
      <c r="B265" s="181"/>
      <c r="D265" s="182" t="s">
        <v>140</v>
      </c>
      <c r="E265" s="183" t="s">
        <v>1</v>
      </c>
      <c r="F265" s="184" t="s">
        <v>285</v>
      </c>
      <c r="H265" s="185">
        <v>40.045000000000002</v>
      </c>
      <c r="I265" s="186"/>
      <c r="L265" s="181"/>
      <c r="M265" s="187"/>
      <c r="N265" s="188"/>
      <c r="O265" s="188"/>
      <c r="P265" s="188"/>
      <c r="Q265" s="188"/>
      <c r="R265" s="188"/>
      <c r="S265" s="188"/>
      <c r="T265" s="189"/>
      <c r="AT265" s="183" t="s">
        <v>140</v>
      </c>
      <c r="AU265" s="183" t="s">
        <v>111</v>
      </c>
      <c r="AV265" s="13" t="s">
        <v>111</v>
      </c>
      <c r="AW265" s="13" t="s">
        <v>31</v>
      </c>
      <c r="AX265" s="13" t="s">
        <v>76</v>
      </c>
      <c r="AY265" s="183" t="s">
        <v>132</v>
      </c>
    </row>
    <row r="266" spans="1:65" s="14" customFormat="1" ht="10.199999999999999">
      <c r="B266" s="190"/>
      <c r="D266" s="182" t="s">
        <v>140</v>
      </c>
      <c r="E266" s="191" t="s">
        <v>1</v>
      </c>
      <c r="F266" s="192" t="s">
        <v>142</v>
      </c>
      <c r="H266" s="193">
        <v>86.444999999999993</v>
      </c>
      <c r="I266" s="194"/>
      <c r="L266" s="190"/>
      <c r="M266" s="195"/>
      <c r="N266" s="196"/>
      <c r="O266" s="196"/>
      <c r="P266" s="196"/>
      <c r="Q266" s="196"/>
      <c r="R266" s="196"/>
      <c r="S266" s="196"/>
      <c r="T266" s="197"/>
      <c r="AT266" s="191" t="s">
        <v>140</v>
      </c>
      <c r="AU266" s="191" t="s">
        <v>111</v>
      </c>
      <c r="AV266" s="14" t="s">
        <v>143</v>
      </c>
      <c r="AW266" s="14" t="s">
        <v>31</v>
      </c>
      <c r="AX266" s="14" t="s">
        <v>76</v>
      </c>
      <c r="AY266" s="191" t="s">
        <v>132</v>
      </c>
    </row>
    <row r="267" spans="1:65" s="15" customFormat="1" ht="10.199999999999999">
      <c r="B267" s="198"/>
      <c r="D267" s="182" t="s">
        <v>140</v>
      </c>
      <c r="E267" s="199" t="s">
        <v>1</v>
      </c>
      <c r="F267" s="200" t="s">
        <v>144</v>
      </c>
      <c r="H267" s="201">
        <v>86.444999999999993</v>
      </c>
      <c r="I267" s="202"/>
      <c r="L267" s="198"/>
      <c r="M267" s="203"/>
      <c r="N267" s="204"/>
      <c r="O267" s="204"/>
      <c r="P267" s="204"/>
      <c r="Q267" s="204"/>
      <c r="R267" s="204"/>
      <c r="S267" s="204"/>
      <c r="T267" s="205"/>
      <c r="AT267" s="199" t="s">
        <v>140</v>
      </c>
      <c r="AU267" s="199" t="s">
        <v>111</v>
      </c>
      <c r="AV267" s="15" t="s">
        <v>138</v>
      </c>
      <c r="AW267" s="15" t="s">
        <v>31</v>
      </c>
      <c r="AX267" s="15" t="s">
        <v>81</v>
      </c>
      <c r="AY267" s="199" t="s">
        <v>132</v>
      </c>
    </row>
    <row r="268" spans="1:65" s="2" customFormat="1" ht="24.15" customHeight="1">
      <c r="A268" s="34"/>
      <c r="B268" s="136"/>
      <c r="C268" s="206" t="s">
        <v>286</v>
      </c>
      <c r="D268" s="206" t="s">
        <v>287</v>
      </c>
      <c r="E268" s="207" t="s">
        <v>288</v>
      </c>
      <c r="F268" s="208" t="s">
        <v>289</v>
      </c>
      <c r="G268" s="209" t="s">
        <v>290</v>
      </c>
      <c r="H268" s="210">
        <v>21.611000000000001</v>
      </c>
      <c r="I268" s="211"/>
      <c r="J268" s="212">
        <f>ROUND(I268*H268,2)</f>
        <v>0</v>
      </c>
      <c r="K268" s="213"/>
      <c r="L268" s="214"/>
      <c r="M268" s="215" t="s">
        <v>1</v>
      </c>
      <c r="N268" s="216" t="s">
        <v>42</v>
      </c>
      <c r="O268" s="63"/>
      <c r="P268" s="178">
        <f>O268*H268</f>
        <v>0</v>
      </c>
      <c r="Q268" s="178">
        <v>1E-3</v>
      </c>
      <c r="R268" s="178">
        <f>Q268*H268</f>
        <v>2.1611000000000002E-2</v>
      </c>
      <c r="S268" s="178">
        <v>0</v>
      </c>
      <c r="T268" s="179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0" t="s">
        <v>291</v>
      </c>
      <c r="AT268" s="180" t="s">
        <v>287</v>
      </c>
      <c r="AU268" s="180" t="s">
        <v>111</v>
      </c>
      <c r="AY268" s="17" t="s">
        <v>132</v>
      </c>
      <c r="BE268" s="98">
        <f>IF(N268="základná",J268,0)</f>
        <v>0</v>
      </c>
      <c r="BF268" s="98">
        <f>IF(N268="znížená",J268,0)</f>
        <v>0</v>
      </c>
      <c r="BG268" s="98">
        <f>IF(N268="zákl. prenesená",J268,0)</f>
        <v>0</v>
      </c>
      <c r="BH268" s="98">
        <f>IF(N268="zníž. prenesená",J268,0)</f>
        <v>0</v>
      </c>
      <c r="BI268" s="98">
        <f>IF(N268="nulová",J268,0)</f>
        <v>0</v>
      </c>
      <c r="BJ268" s="17" t="s">
        <v>111</v>
      </c>
      <c r="BK268" s="98">
        <f>ROUND(I268*H268,2)</f>
        <v>0</v>
      </c>
      <c r="BL268" s="17" t="s">
        <v>239</v>
      </c>
      <c r="BM268" s="180" t="s">
        <v>292</v>
      </c>
    </row>
    <row r="269" spans="1:65" s="13" customFormat="1" ht="10.199999999999999">
      <c r="B269" s="181"/>
      <c r="D269" s="182" t="s">
        <v>140</v>
      </c>
      <c r="F269" s="184" t="s">
        <v>293</v>
      </c>
      <c r="H269" s="185">
        <v>21.611000000000001</v>
      </c>
      <c r="I269" s="186"/>
      <c r="L269" s="181"/>
      <c r="M269" s="187"/>
      <c r="N269" s="188"/>
      <c r="O269" s="188"/>
      <c r="P269" s="188"/>
      <c r="Q269" s="188"/>
      <c r="R269" s="188"/>
      <c r="S269" s="188"/>
      <c r="T269" s="189"/>
      <c r="AT269" s="183" t="s">
        <v>140</v>
      </c>
      <c r="AU269" s="183" t="s">
        <v>111</v>
      </c>
      <c r="AV269" s="13" t="s">
        <v>111</v>
      </c>
      <c r="AW269" s="13" t="s">
        <v>3</v>
      </c>
      <c r="AX269" s="13" t="s">
        <v>81</v>
      </c>
      <c r="AY269" s="183" t="s">
        <v>132</v>
      </c>
    </row>
    <row r="270" spans="1:65" s="2" customFormat="1" ht="24.15" customHeight="1">
      <c r="A270" s="34"/>
      <c r="B270" s="136"/>
      <c r="C270" s="168" t="s">
        <v>294</v>
      </c>
      <c r="D270" s="168" t="s">
        <v>134</v>
      </c>
      <c r="E270" s="169" t="s">
        <v>295</v>
      </c>
      <c r="F270" s="170" t="s">
        <v>296</v>
      </c>
      <c r="G270" s="171" t="s">
        <v>137</v>
      </c>
      <c r="H270" s="172">
        <v>86.444999999999993</v>
      </c>
      <c r="I270" s="173"/>
      <c r="J270" s="174">
        <f>ROUND(I270*H270,2)</f>
        <v>0</v>
      </c>
      <c r="K270" s="175"/>
      <c r="L270" s="35"/>
      <c r="M270" s="176" t="s">
        <v>1</v>
      </c>
      <c r="N270" s="177" t="s">
        <v>42</v>
      </c>
      <c r="O270" s="63"/>
      <c r="P270" s="178">
        <f>O270*H270</f>
        <v>0</v>
      </c>
      <c r="Q270" s="178">
        <v>5.4000000000000001E-4</v>
      </c>
      <c r="R270" s="178">
        <f>Q270*H270</f>
        <v>4.6680299999999994E-2</v>
      </c>
      <c r="S270" s="178">
        <v>0</v>
      </c>
      <c r="T270" s="179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0" t="s">
        <v>239</v>
      </c>
      <c r="AT270" s="180" t="s">
        <v>134</v>
      </c>
      <c r="AU270" s="180" t="s">
        <v>111</v>
      </c>
      <c r="AY270" s="17" t="s">
        <v>132</v>
      </c>
      <c r="BE270" s="98">
        <f>IF(N270="základná",J270,0)</f>
        <v>0</v>
      </c>
      <c r="BF270" s="98">
        <f>IF(N270="znížená",J270,0)</f>
        <v>0</v>
      </c>
      <c r="BG270" s="98">
        <f>IF(N270="zákl. prenesená",J270,0)</f>
        <v>0</v>
      </c>
      <c r="BH270" s="98">
        <f>IF(N270="zníž. prenesená",J270,0)</f>
        <v>0</v>
      </c>
      <c r="BI270" s="98">
        <f>IF(N270="nulová",J270,0)</f>
        <v>0</v>
      </c>
      <c r="BJ270" s="17" t="s">
        <v>111</v>
      </c>
      <c r="BK270" s="98">
        <f>ROUND(I270*H270,2)</f>
        <v>0</v>
      </c>
      <c r="BL270" s="17" t="s">
        <v>239</v>
      </c>
      <c r="BM270" s="180" t="s">
        <v>297</v>
      </c>
    </row>
    <row r="271" spans="1:65" s="2" customFormat="1" ht="24.15" customHeight="1">
      <c r="A271" s="34"/>
      <c r="B271" s="136"/>
      <c r="C271" s="206" t="s">
        <v>298</v>
      </c>
      <c r="D271" s="206" t="s">
        <v>287</v>
      </c>
      <c r="E271" s="207" t="s">
        <v>299</v>
      </c>
      <c r="F271" s="208" t="s">
        <v>300</v>
      </c>
      <c r="G271" s="209" t="s">
        <v>137</v>
      </c>
      <c r="H271" s="210">
        <v>99.412000000000006</v>
      </c>
      <c r="I271" s="211"/>
      <c r="J271" s="212">
        <f>ROUND(I271*H271,2)</f>
        <v>0</v>
      </c>
      <c r="K271" s="213"/>
      <c r="L271" s="214"/>
      <c r="M271" s="215" t="s">
        <v>1</v>
      </c>
      <c r="N271" s="216" t="s">
        <v>42</v>
      </c>
      <c r="O271" s="63"/>
      <c r="P271" s="178">
        <f>O271*H271</f>
        <v>0</v>
      </c>
      <c r="Q271" s="178">
        <v>4.2500000000000003E-3</v>
      </c>
      <c r="R271" s="178">
        <f>Q271*H271</f>
        <v>0.42250100000000007</v>
      </c>
      <c r="S271" s="178">
        <v>0</v>
      </c>
      <c r="T271" s="179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0" t="s">
        <v>291</v>
      </c>
      <c r="AT271" s="180" t="s">
        <v>287</v>
      </c>
      <c r="AU271" s="180" t="s">
        <v>111</v>
      </c>
      <c r="AY271" s="17" t="s">
        <v>132</v>
      </c>
      <c r="BE271" s="98">
        <f>IF(N271="základná",J271,0)</f>
        <v>0</v>
      </c>
      <c r="BF271" s="98">
        <f>IF(N271="znížená",J271,0)</f>
        <v>0</v>
      </c>
      <c r="BG271" s="98">
        <f>IF(N271="zákl. prenesená",J271,0)</f>
        <v>0</v>
      </c>
      <c r="BH271" s="98">
        <f>IF(N271="zníž. prenesená",J271,0)</f>
        <v>0</v>
      </c>
      <c r="BI271" s="98">
        <f>IF(N271="nulová",J271,0)</f>
        <v>0</v>
      </c>
      <c r="BJ271" s="17" t="s">
        <v>111</v>
      </c>
      <c r="BK271" s="98">
        <f>ROUND(I271*H271,2)</f>
        <v>0</v>
      </c>
      <c r="BL271" s="17" t="s">
        <v>239</v>
      </c>
      <c r="BM271" s="180" t="s">
        <v>301</v>
      </c>
    </row>
    <row r="272" spans="1:65" s="13" customFormat="1" ht="10.199999999999999">
      <c r="B272" s="181"/>
      <c r="D272" s="182" t="s">
        <v>140</v>
      </c>
      <c r="F272" s="184" t="s">
        <v>302</v>
      </c>
      <c r="H272" s="185">
        <v>99.412000000000006</v>
      </c>
      <c r="I272" s="186"/>
      <c r="L272" s="181"/>
      <c r="M272" s="187"/>
      <c r="N272" s="188"/>
      <c r="O272" s="188"/>
      <c r="P272" s="188"/>
      <c r="Q272" s="188"/>
      <c r="R272" s="188"/>
      <c r="S272" s="188"/>
      <c r="T272" s="189"/>
      <c r="AT272" s="183" t="s">
        <v>140</v>
      </c>
      <c r="AU272" s="183" t="s">
        <v>111</v>
      </c>
      <c r="AV272" s="13" t="s">
        <v>111</v>
      </c>
      <c r="AW272" s="13" t="s">
        <v>3</v>
      </c>
      <c r="AX272" s="13" t="s">
        <v>81</v>
      </c>
      <c r="AY272" s="183" t="s">
        <v>132</v>
      </c>
    </row>
    <row r="273" spans="1:65" s="2" customFormat="1" ht="24.15" customHeight="1">
      <c r="A273" s="34"/>
      <c r="B273" s="136"/>
      <c r="C273" s="168" t="s">
        <v>303</v>
      </c>
      <c r="D273" s="168" t="s">
        <v>134</v>
      </c>
      <c r="E273" s="169" t="s">
        <v>304</v>
      </c>
      <c r="F273" s="170" t="s">
        <v>305</v>
      </c>
      <c r="G273" s="171" t="s">
        <v>233</v>
      </c>
      <c r="H273" s="172">
        <v>0.49099999999999999</v>
      </c>
      <c r="I273" s="173"/>
      <c r="J273" s="174">
        <f>ROUND(I273*H273,2)</f>
        <v>0</v>
      </c>
      <c r="K273" s="175"/>
      <c r="L273" s="35"/>
      <c r="M273" s="176" t="s">
        <v>1</v>
      </c>
      <c r="N273" s="177" t="s">
        <v>42</v>
      </c>
      <c r="O273" s="63"/>
      <c r="P273" s="178">
        <f>O273*H273</f>
        <v>0</v>
      </c>
      <c r="Q273" s="178">
        <v>0</v>
      </c>
      <c r="R273" s="178">
        <f>Q273*H273</f>
        <v>0</v>
      </c>
      <c r="S273" s="178">
        <v>0</v>
      </c>
      <c r="T273" s="179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0" t="s">
        <v>239</v>
      </c>
      <c r="AT273" s="180" t="s">
        <v>134</v>
      </c>
      <c r="AU273" s="180" t="s">
        <v>111</v>
      </c>
      <c r="AY273" s="17" t="s">
        <v>132</v>
      </c>
      <c r="BE273" s="98">
        <f>IF(N273="základná",J273,0)</f>
        <v>0</v>
      </c>
      <c r="BF273" s="98">
        <f>IF(N273="znížená",J273,0)</f>
        <v>0</v>
      </c>
      <c r="BG273" s="98">
        <f>IF(N273="zákl. prenesená",J273,0)</f>
        <v>0</v>
      </c>
      <c r="BH273" s="98">
        <f>IF(N273="zníž. prenesená",J273,0)</f>
        <v>0</v>
      </c>
      <c r="BI273" s="98">
        <f>IF(N273="nulová",J273,0)</f>
        <v>0</v>
      </c>
      <c r="BJ273" s="17" t="s">
        <v>111</v>
      </c>
      <c r="BK273" s="98">
        <f>ROUND(I273*H273,2)</f>
        <v>0</v>
      </c>
      <c r="BL273" s="17" t="s">
        <v>239</v>
      </c>
      <c r="BM273" s="180" t="s">
        <v>306</v>
      </c>
    </row>
    <row r="274" spans="1:65" s="12" customFormat="1" ht="22.8" customHeight="1">
      <c r="B274" s="155"/>
      <c r="D274" s="156" t="s">
        <v>75</v>
      </c>
      <c r="E274" s="166" t="s">
        <v>307</v>
      </c>
      <c r="F274" s="166" t="s">
        <v>308</v>
      </c>
      <c r="I274" s="158"/>
      <c r="J274" s="167">
        <f>BK274</f>
        <v>0</v>
      </c>
      <c r="L274" s="155"/>
      <c r="M274" s="160"/>
      <c r="N274" s="161"/>
      <c r="O274" s="161"/>
      <c r="P274" s="162">
        <f>SUM(P275:P309)</f>
        <v>0</v>
      </c>
      <c r="Q274" s="161"/>
      <c r="R274" s="162">
        <f>SUM(R275:R309)</f>
        <v>1.2487620500000001</v>
      </c>
      <c r="S274" s="161"/>
      <c r="T274" s="163">
        <f>SUM(T275:T309)</f>
        <v>0.9683966799999999</v>
      </c>
      <c r="AR274" s="156" t="s">
        <v>111</v>
      </c>
      <c r="AT274" s="164" t="s">
        <v>75</v>
      </c>
      <c r="AU274" s="164" t="s">
        <v>81</v>
      </c>
      <c r="AY274" s="156" t="s">
        <v>132</v>
      </c>
      <c r="BK274" s="165">
        <f>SUM(BK275:BK309)</f>
        <v>0</v>
      </c>
    </row>
    <row r="275" spans="1:65" s="2" customFormat="1" ht="24.15" customHeight="1">
      <c r="A275" s="34"/>
      <c r="B275" s="136"/>
      <c r="C275" s="168" t="s">
        <v>309</v>
      </c>
      <c r="D275" s="168" t="s">
        <v>134</v>
      </c>
      <c r="E275" s="169" t="s">
        <v>310</v>
      </c>
      <c r="F275" s="170" t="s">
        <v>311</v>
      </c>
      <c r="G275" s="171" t="s">
        <v>312</v>
      </c>
      <c r="H275" s="172">
        <v>86.444999999999993</v>
      </c>
      <c r="I275" s="173"/>
      <c r="J275" s="174">
        <f>ROUND(I275*H275,2)</f>
        <v>0</v>
      </c>
      <c r="K275" s="175"/>
      <c r="L275" s="35"/>
      <c r="M275" s="176" t="s">
        <v>1</v>
      </c>
      <c r="N275" s="177" t="s">
        <v>42</v>
      </c>
      <c r="O275" s="63"/>
      <c r="P275" s="178">
        <f>O275*H275</f>
        <v>0</v>
      </c>
      <c r="Q275" s="178">
        <v>0</v>
      </c>
      <c r="R275" s="178">
        <f>Q275*H275</f>
        <v>0</v>
      </c>
      <c r="S275" s="178">
        <v>2.98E-3</v>
      </c>
      <c r="T275" s="179">
        <f>S275*H275</f>
        <v>0.2576061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0" t="s">
        <v>239</v>
      </c>
      <c r="AT275" s="180" t="s">
        <v>134</v>
      </c>
      <c r="AU275" s="180" t="s">
        <v>111</v>
      </c>
      <c r="AY275" s="17" t="s">
        <v>132</v>
      </c>
      <c r="BE275" s="98">
        <f>IF(N275="základná",J275,0)</f>
        <v>0</v>
      </c>
      <c r="BF275" s="98">
        <f>IF(N275="znížená",J275,0)</f>
        <v>0</v>
      </c>
      <c r="BG275" s="98">
        <f>IF(N275="zákl. prenesená",J275,0)</f>
        <v>0</v>
      </c>
      <c r="BH275" s="98">
        <f>IF(N275="zníž. prenesená",J275,0)</f>
        <v>0</v>
      </c>
      <c r="BI275" s="98">
        <f>IF(N275="nulová",J275,0)</f>
        <v>0</v>
      </c>
      <c r="BJ275" s="17" t="s">
        <v>111</v>
      </c>
      <c r="BK275" s="98">
        <f>ROUND(I275*H275,2)</f>
        <v>0</v>
      </c>
      <c r="BL275" s="17" t="s">
        <v>239</v>
      </c>
      <c r="BM275" s="180" t="s">
        <v>313</v>
      </c>
    </row>
    <row r="276" spans="1:65" s="2" customFormat="1" ht="33" customHeight="1">
      <c r="A276" s="34"/>
      <c r="B276" s="136"/>
      <c r="C276" s="168" t="s">
        <v>314</v>
      </c>
      <c r="D276" s="168" t="s">
        <v>134</v>
      </c>
      <c r="E276" s="169" t="s">
        <v>315</v>
      </c>
      <c r="F276" s="170" t="s">
        <v>316</v>
      </c>
      <c r="G276" s="171" t="s">
        <v>312</v>
      </c>
      <c r="H276" s="172">
        <v>86.444999999999993</v>
      </c>
      <c r="I276" s="173"/>
      <c r="J276" s="174">
        <f>ROUND(I276*H276,2)</f>
        <v>0</v>
      </c>
      <c r="K276" s="175"/>
      <c r="L276" s="35"/>
      <c r="M276" s="176" t="s">
        <v>1</v>
      </c>
      <c r="N276" s="177" t="s">
        <v>42</v>
      </c>
      <c r="O276" s="63"/>
      <c r="P276" s="178">
        <f>O276*H276</f>
        <v>0</v>
      </c>
      <c r="Q276" s="178">
        <v>5.5500000000000002E-3</v>
      </c>
      <c r="R276" s="178">
        <f>Q276*H276</f>
        <v>0.47976974999999999</v>
      </c>
      <c r="S276" s="178">
        <v>0</v>
      </c>
      <c r="T276" s="179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0" t="s">
        <v>239</v>
      </c>
      <c r="AT276" s="180" t="s">
        <v>134</v>
      </c>
      <c r="AU276" s="180" t="s">
        <v>111</v>
      </c>
      <c r="AY276" s="17" t="s">
        <v>132</v>
      </c>
      <c r="BE276" s="98">
        <f>IF(N276="základná",J276,0)</f>
        <v>0</v>
      </c>
      <c r="BF276" s="98">
        <f>IF(N276="znížená",J276,0)</f>
        <v>0</v>
      </c>
      <c r="BG276" s="98">
        <f>IF(N276="zákl. prenesená",J276,0)</f>
        <v>0</v>
      </c>
      <c r="BH276" s="98">
        <f>IF(N276="zníž. prenesená",J276,0)</f>
        <v>0</v>
      </c>
      <c r="BI276" s="98">
        <f>IF(N276="nulová",J276,0)</f>
        <v>0</v>
      </c>
      <c r="BJ276" s="17" t="s">
        <v>111</v>
      </c>
      <c r="BK276" s="98">
        <f>ROUND(I276*H276,2)</f>
        <v>0</v>
      </c>
      <c r="BL276" s="17" t="s">
        <v>239</v>
      </c>
      <c r="BM276" s="180" t="s">
        <v>317</v>
      </c>
    </row>
    <row r="277" spans="1:65" s="13" customFormat="1" ht="10.199999999999999">
      <c r="B277" s="181"/>
      <c r="D277" s="182" t="s">
        <v>140</v>
      </c>
      <c r="E277" s="183" t="s">
        <v>1</v>
      </c>
      <c r="F277" s="184" t="s">
        <v>284</v>
      </c>
      <c r="H277" s="185">
        <v>46.4</v>
      </c>
      <c r="I277" s="186"/>
      <c r="L277" s="181"/>
      <c r="M277" s="187"/>
      <c r="N277" s="188"/>
      <c r="O277" s="188"/>
      <c r="P277" s="188"/>
      <c r="Q277" s="188"/>
      <c r="R277" s="188"/>
      <c r="S277" s="188"/>
      <c r="T277" s="189"/>
      <c r="AT277" s="183" t="s">
        <v>140</v>
      </c>
      <c r="AU277" s="183" t="s">
        <v>111</v>
      </c>
      <c r="AV277" s="13" t="s">
        <v>111</v>
      </c>
      <c r="AW277" s="13" t="s">
        <v>31</v>
      </c>
      <c r="AX277" s="13" t="s">
        <v>76</v>
      </c>
      <c r="AY277" s="183" t="s">
        <v>132</v>
      </c>
    </row>
    <row r="278" spans="1:65" s="13" customFormat="1" ht="10.199999999999999">
      <c r="B278" s="181"/>
      <c r="D278" s="182" t="s">
        <v>140</v>
      </c>
      <c r="E278" s="183" t="s">
        <v>1</v>
      </c>
      <c r="F278" s="184" t="s">
        <v>285</v>
      </c>
      <c r="H278" s="185">
        <v>40.045000000000002</v>
      </c>
      <c r="I278" s="186"/>
      <c r="L278" s="181"/>
      <c r="M278" s="187"/>
      <c r="N278" s="188"/>
      <c r="O278" s="188"/>
      <c r="P278" s="188"/>
      <c r="Q278" s="188"/>
      <c r="R278" s="188"/>
      <c r="S278" s="188"/>
      <c r="T278" s="189"/>
      <c r="AT278" s="183" t="s">
        <v>140</v>
      </c>
      <c r="AU278" s="183" t="s">
        <v>111</v>
      </c>
      <c r="AV278" s="13" t="s">
        <v>111</v>
      </c>
      <c r="AW278" s="13" t="s">
        <v>31</v>
      </c>
      <c r="AX278" s="13" t="s">
        <v>76</v>
      </c>
      <c r="AY278" s="183" t="s">
        <v>132</v>
      </c>
    </row>
    <row r="279" spans="1:65" s="14" customFormat="1" ht="10.199999999999999">
      <c r="B279" s="190"/>
      <c r="D279" s="182" t="s">
        <v>140</v>
      </c>
      <c r="E279" s="191" t="s">
        <v>1</v>
      </c>
      <c r="F279" s="192" t="s">
        <v>142</v>
      </c>
      <c r="H279" s="193">
        <v>86.444999999999993</v>
      </c>
      <c r="I279" s="194"/>
      <c r="L279" s="190"/>
      <c r="M279" s="195"/>
      <c r="N279" s="196"/>
      <c r="O279" s="196"/>
      <c r="P279" s="196"/>
      <c r="Q279" s="196"/>
      <c r="R279" s="196"/>
      <c r="S279" s="196"/>
      <c r="T279" s="197"/>
      <c r="AT279" s="191" t="s">
        <v>140</v>
      </c>
      <c r="AU279" s="191" t="s">
        <v>111</v>
      </c>
      <c r="AV279" s="14" t="s">
        <v>143</v>
      </c>
      <c r="AW279" s="14" t="s">
        <v>31</v>
      </c>
      <c r="AX279" s="14" t="s">
        <v>76</v>
      </c>
      <c r="AY279" s="191" t="s">
        <v>132</v>
      </c>
    </row>
    <row r="280" spans="1:65" s="15" customFormat="1" ht="10.199999999999999">
      <c r="B280" s="198"/>
      <c r="D280" s="182" t="s">
        <v>140</v>
      </c>
      <c r="E280" s="199" t="s">
        <v>1</v>
      </c>
      <c r="F280" s="200" t="s">
        <v>144</v>
      </c>
      <c r="H280" s="201">
        <v>86.444999999999993</v>
      </c>
      <c r="I280" s="202"/>
      <c r="L280" s="198"/>
      <c r="M280" s="203"/>
      <c r="N280" s="204"/>
      <c r="O280" s="204"/>
      <c r="P280" s="204"/>
      <c r="Q280" s="204"/>
      <c r="R280" s="204"/>
      <c r="S280" s="204"/>
      <c r="T280" s="205"/>
      <c r="AT280" s="199" t="s">
        <v>140</v>
      </c>
      <c r="AU280" s="199" t="s">
        <v>111</v>
      </c>
      <c r="AV280" s="15" t="s">
        <v>138</v>
      </c>
      <c r="AW280" s="15" t="s">
        <v>31</v>
      </c>
      <c r="AX280" s="15" t="s">
        <v>81</v>
      </c>
      <c r="AY280" s="199" t="s">
        <v>132</v>
      </c>
    </row>
    <row r="281" spans="1:65" s="2" customFormat="1" ht="24.15" customHeight="1">
      <c r="A281" s="34"/>
      <c r="B281" s="136"/>
      <c r="C281" s="168" t="s">
        <v>318</v>
      </c>
      <c r="D281" s="168" t="s">
        <v>134</v>
      </c>
      <c r="E281" s="169" t="s">
        <v>319</v>
      </c>
      <c r="F281" s="170" t="s">
        <v>320</v>
      </c>
      <c r="G281" s="171" t="s">
        <v>268</v>
      </c>
      <c r="H281" s="172">
        <v>14</v>
      </c>
      <c r="I281" s="173"/>
      <c r="J281" s="174">
        <f>ROUND(I281*H281,2)</f>
        <v>0</v>
      </c>
      <c r="K281" s="175"/>
      <c r="L281" s="35"/>
      <c r="M281" s="176" t="s">
        <v>1</v>
      </c>
      <c r="N281" s="177" t="s">
        <v>42</v>
      </c>
      <c r="O281" s="63"/>
      <c r="P281" s="178">
        <f>O281*H281</f>
        <v>0</v>
      </c>
      <c r="Q281" s="178">
        <v>1.7600000000000001E-3</v>
      </c>
      <c r="R281" s="178">
        <f>Q281*H281</f>
        <v>2.4640000000000002E-2</v>
      </c>
      <c r="S281" s="178">
        <v>0</v>
      </c>
      <c r="T281" s="179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0" t="s">
        <v>239</v>
      </c>
      <c r="AT281" s="180" t="s">
        <v>134</v>
      </c>
      <c r="AU281" s="180" t="s">
        <v>111</v>
      </c>
      <c r="AY281" s="17" t="s">
        <v>132</v>
      </c>
      <c r="BE281" s="98">
        <f>IF(N281="základná",J281,0)</f>
        <v>0</v>
      </c>
      <c r="BF281" s="98">
        <f>IF(N281="znížená",J281,0)</f>
        <v>0</v>
      </c>
      <c r="BG281" s="98">
        <f>IF(N281="zákl. prenesená",J281,0)</f>
        <v>0</v>
      </c>
      <c r="BH281" s="98">
        <f>IF(N281="zníž. prenesená",J281,0)</f>
        <v>0</v>
      </c>
      <c r="BI281" s="98">
        <f>IF(N281="nulová",J281,0)</f>
        <v>0</v>
      </c>
      <c r="BJ281" s="17" t="s">
        <v>111</v>
      </c>
      <c r="BK281" s="98">
        <f>ROUND(I281*H281,2)</f>
        <v>0</v>
      </c>
      <c r="BL281" s="17" t="s">
        <v>239</v>
      </c>
      <c r="BM281" s="180" t="s">
        <v>321</v>
      </c>
    </row>
    <row r="282" spans="1:65" s="2" customFormat="1" ht="33" customHeight="1">
      <c r="A282" s="34"/>
      <c r="B282" s="136"/>
      <c r="C282" s="168" t="s">
        <v>291</v>
      </c>
      <c r="D282" s="168" t="s">
        <v>134</v>
      </c>
      <c r="E282" s="169" t="s">
        <v>322</v>
      </c>
      <c r="F282" s="170" t="s">
        <v>323</v>
      </c>
      <c r="G282" s="171" t="s">
        <v>312</v>
      </c>
      <c r="H282" s="172">
        <v>86.444999999999993</v>
      </c>
      <c r="I282" s="173"/>
      <c r="J282" s="174">
        <f>ROUND(I282*H282,2)</f>
        <v>0</v>
      </c>
      <c r="K282" s="175"/>
      <c r="L282" s="35"/>
      <c r="M282" s="176" t="s">
        <v>1</v>
      </c>
      <c r="N282" s="177" t="s">
        <v>42</v>
      </c>
      <c r="O282" s="63"/>
      <c r="P282" s="178">
        <f>O282*H282</f>
        <v>0</v>
      </c>
      <c r="Q282" s="178">
        <v>0</v>
      </c>
      <c r="R282" s="178">
        <f>Q282*H282</f>
        <v>0</v>
      </c>
      <c r="S282" s="178">
        <v>3.8999999999999998E-3</v>
      </c>
      <c r="T282" s="179">
        <f>S282*H282</f>
        <v>0.33713549999999998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0" t="s">
        <v>239</v>
      </c>
      <c r="AT282" s="180" t="s">
        <v>134</v>
      </c>
      <c r="AU282" s="180" t="s">
        <v>111</v>
      </c>
      <c r="AY282" s="17" t="s">
        <v>132</v>
      </c>
      <c r="BE282" s="98">
        <f>IF(N282="základná",J282,0)</f>
        <v>0</v>
      </c>
      <c r="BF282" s="98">
        <f>IF(N282="znížená",J282,0)</f>
        <v>0</v>
      </c>
      <c r="BG282" s="98">
        <f>IF(N282="zákl. prenesená",J282,0)</f>
        <v>0</v>
      </c>
      <c r="BH282" s="98">
        <f>IF(N282="zníž. prenesená",J282,0)</f>
        <v>0</v>
      </c>
      <c r="BI282" s="98">
        <f>IF(N282="nulová",J282,0)</f>
        <v>0</v>
      </c>
      <c r="BJ282" s="17" t="s">
        <v>111</v>
      </c>
      <c r="BK282" s="98">
        <f>ROUND(I282*H282,2)</f>
        <v>0</v>
      </c>
      <c r="BL282" s="17" t="s">
        <v>239</v>
      </c>
      <c r="BM282" s="180" t="s">
        <v>324</v>
      </c>
    </row>
    <row r="283" spans="1:65" s="2" customFormat="1" ht="24.15" customHeight="1">
      <c r="A283" s="34"/>
      <c r="B283" s="136"/>
      <c r="C283" s="168" t="s">
        <v>325</v>
      </c>
      <c r="D283" s="168" t="s">
        <v>134</v>
      </c>
      <c r="E283" s="169" t="s">
        <v>326</v>
      </c>
      <c r="F283" s="170" t="s">
        <v>327</v>
      </c>
      <c r="G283" s="171" t="s">
        <v>312</v>
      </c>
      <c r="H283" s="172">
        <v>86.444999999999993</v>
      </c>
      <c r="I283" s="173"/>
      <c r="J283" s="174">
        <f>ROUND(I283*H283,2)</f>
        <v>0</v>
      </c>
      <c r="K283" s="175"/>
      <c r="L283" s="35"/>
      <c r="M283" s="176" t="s">
        <v>1</v>
      </c>
      <c r="N283" s="177" t="s">
        <v>42</v>
      </c>
      <c r="O283" s="63"/>
      <c r="P283" s="178">
        <f>O283*H283</f>
        <v>0</v>
      </c>
      <c r="Q283" s="178">
        <v>2.7100000000000002E-3</v>
      </c>
      <c r="R283" s="178">
        <f>Q283*H283</f>
        <v>0.23426595</v>
      </c>
      <c r="S283" s="178">
        <v>0</v>
      </c>
      <c r="T283" s="179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0" t="s">
        <v>239</v>
      </c>
      <c r="AT283" s="180" t="s">
        <v>134</v>
      </c>
      <c r="AU283" s="180" t="s">
        <v>111</v>
      </c>
      <c r="AY283" s="17" t="s">
        <v>132</v>
      </c>
      <c r="BE283" s="98">
        <f>IF(N283="základná",J283,0)</f>
        <v>0</v>
      </c>
      <c r="BF283" s="98">
        <f>IF(N283="znížená",J283,0)</f>
        <v>0</v>
      </c>
      <c r="BG283" s="98">
        <f>IF(N283="zákl. prenesená",J283,0)</f>
        <v>0</v>
      </c>
      <c r="BH283" s="98">
        <f>IF(N283="zníž. prenesená",J283,0)</f>
        <v>0</v>
      </c>
      <c r="BI283" s="98">
        <f>IF(N283="nulová",J283,0)</f>
        <v>0</v>
      </c>
      <c r="BJ283" s="17" t="s">
        <v>111</v>
      </c>
      <c r="BK283" s="98">
        <f>ROUND(I283*H283,2)</f>
        <v>0</v>
      </c>
      <c r="BL283" s="17" t="s">
        <v>239</v>
      </c>
      <c r="BM283" s="180" t="s">
        <v>328</v>
      </c>
    </row>
    <row r="284" spans="1:65" s="13" customFormat="1" ht="10.199999999999999">
      <c r="B284" s="181"/>
      <c r="D284" s="182" t="s">
        <v>140</v>
      </c>
      <c r="E284" s="183" t="s">
        <v>1</v>
      </c>
      <c r="F284" s="184" t="s">
        <v>329</v>
      </c>
      <c r="H284" s="185">
        <v>86.444999999999993</v>
      </c>
      <c r="I284" s="186"/>
      <c r="L284" s="181"/>
      <c r="M284" s="187"/>
      <c r="N284" s="188"/>
      <c r="O284" s="188"/>
      <c r="P284" s="188"/>
      <c r="Q284" s="188"/>
      <c r="R284" s="188"/>
      <c r="S284" s="188"/>
      <c r="T284" s="189"/>
      <c r="AT284" s="183" t="s">
        <v>140</v>
      </c>
      <c r="AU284" s="183" t="s">
        <v>111</v>
      </c>
      <c r="AV284" s="13" t="s">
        <v>111</v>
      </c>
      <c r="AW284" s="13" t="s">
        <v>31</v>
      </c>
      <c r="AX284" s="13" t="s">
        <v>76</v>
      </c>
      <c r="AY284" s="183" t="s">
        <v>132</v>
      </c>
    </row>
    <row r="285" spans="1:65" s="14" customFormat="1" ht="10.199999999999999">
      <c r="B285" s="190"/>
      <c r="D285" s="182" t="s">
        <v>140</v>
      </c>
      <c r="E285" s="191" t="s">
        <v>1</v>
      </c>
      <c r="F285" s="192" t="s">
        <v>142</v>
      </c>
      <c r="H285" s="193">
        <v>86.444999999999993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1" t="s">
        <v>140</v>
      </c>
      <c r="AU285" s="191" t="s">
        <v>111</v>
      </c>
      <c r="AV285" s="14" t="s">
        <v>143</v>
      </c>
      <c r="AW285" s="14" t="s">
        <v>31</v>
      </c>
      <c r="AX285" s="14" t="s">
        <v>76</v>
      </c>
      <c r="AY285" s="191" t="s">
        <v>132</v>
      </c>
    </row>
    <row r="286" spans="1:65" s="15" customFormat="1" ht="10.199999999999999">
      <c r="B286" s="198"/>
      <c r="D286" s="182" t="s">
        <v>140</v>
      </c>
      <c r="E286" s="199" t="s">
        <v>1</v>
      </c>
      <c r="F286" s="200" t="s">
        <v>144</v>
      </c>
      <c r="H286" s="201">
        <v>86.444999999999993</v>
      </c>
      <c r="I286" s="202"/>
      <c r="L286" s="198"/>
      <c r="M286" s="203"/>
      <c r="N286" s="204"/>
      <c r="O286" s="204"/>
      <c r="P286" s="204"/>
      <c r="Q286" s="204"/>
      <c r="R286" s="204"/>
      <c r="S286" s="204"/>
      <c r="T286" s="205"/>
      <c r="AT286" s="199" t="s">
        <v>140</v>
      </c>
      <c r="AU286" s="199" t="s">
        <v>111</v>
      </c>
      <c r="AV286" s="15" t="s">
        <v>138</v>
      </c>
      <c r="AW286" s="15" t="s">
        <v>31</v>
      </c>
      <c r="AX286" s="15" t="s">
        <v>81</v>
      </c>
      <c r="AY286" s="199" t="s">
        <v>132</v>
      </c>
    </row>
    <row r="287" spans="1:65" s="2" customFormat="1" ht="37.799999999999997" customHeight="1">
      <c r="A287" s="34"/>
      <c r="B287" s="136"/>
      <c r="C287" s="168" t="s">
        <v>330</v>
      </c>
      <c r="D287" s="168" t="s">
        <v>134</v>
      </c>
      <c r="E287" s="169" t="s">
        <v>331</v>
      </c>
      <c r="F287" s="170" t="s">
        <v>332</v>
      </c>
      <c r="G287" s="171" t="s">
        <v>268</v>
      </c>
      <c r="H287" s="172">
        <v>2</v>
      </c>
      <c r="I287" s="173"/>
      <c r="J287" s="174">
        <f>ROUND(I287*H287,2)</f>
        <v>0</v>
      </c>
      <c r="K287" s="175"/>
      <c r="L287" s="35"/>
      <c r="M287" s="176" t="s">
        <v>1</v>
      </c>
      <c r="N287" s="177" t="s">
        <v>42</v>
      </c>
      <c r="O287" s="63"/>
      <c r="P287" s="178">
        <f>O287*H287</f>
        <v>0</v>
      </c>
      <c r="Q287" s="178">
        <v>1.311E-2</v>
      </c>
      <c r="R287" s="178">
        <f>Q287*H287</f>
        <v>2.622E-2</v>
      </c>
      <c r="S287" s="178">
        <v>0</v>
      </c>
      <c r="T287" s="179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0" t="s">
        <v>239</v>
      </c>
      <c r="AT287" s="180" t="s">
        <v>134</v>
      </c>
      <c r="AU287" s="180" t="s">
        <v>111</v>
      </c>
      <c r="AY287" s="17" t="s">
        <v>132</v>
      </c>
      <c r="BE287" s="98">
        <f>IF(N287="základná",J287,0)</f>
        <v>0</v>
      </c>
      <c r="BF287" s="98">
        <f>IF(N287="znížená",J287,0)</f>
        <v>0</v>
      </c>
      <c r="BG287" s="98">
        <f>IF(N287="zákl. prenesená",J287,0)</f>
        <v>0</v>
      </c>
      <c r="BH287" s="98">
        <f>IF(N287="zníž. prenesená",J287,0)</f>
        <v>0</v>
      </c>
      <c r="BI287" s="98">
        <f>IF(N287="nulová",J287,0)</f>
        <v>0</v>
      </c>
      <c r="BJ287" s="17" t="s">
        <v>111</v>
      </c>
      <c r="BK287" s="98">
        <f>ROUND(I287*H287,2)</f>
        <v>0</v>
      </c>
      <c r="BL287" s="17" t="s">
        <v>239</v>
      </c>
      <c r="BM287" s="180" t="s">
        <v>333</v>
      </c>
    </row>
    <row r="288" spans="1:65" s="2" customFormat="1" ht="37.799999999999997" customHeight="1">
      <c r="A288" s="34"/>
      <c r="B288" s="136"/>
      <c r="C288" s="168" t="s">
        <v>334</v>
      </c>
      <c r="D288" s="168" t="s">
        <v>134</v>
      </c>
      <c r="E288" s="169" t="s">
        <v>335</v>
      </c>
      <c r="F288" s="170" t="s">
        <v>336</v>
      </c>
      <c r="G288" s="171" t="s">
        <v>312</v>
      </c>
      <c r="H288" s="172">
        <v>86.444999999999993</v>
      </c>
      <c r="I288" s="173"/>
      <c r="J288" s="174">
        <f>ROUND(I288*H288,2)</f>
        <v>0</v>
      </c>
      <c r="K288" s="175"/>
      <c r="L288" s="35"/>
      <c r="M288" s="176" t="s">
        <v>1</v>
      </c>
      <c r="N288" s="177" t="s">
        <v>42</v>
      </c>
      <c r="O288" s="63"/>
      <c r="P288" s="178">
        <f>O288*H288</f>
        <v>0</v>
      </c>
      <c r="Q288" s="178">
        <v>1E-4</v>
      </c>
      <c r="R288" s="178">
        <f>Q288*H288</f>
        <v>8.6444999999999994E-3</v>
      </c>
      <c r="S288" s="178">
        <v>0</v>
      </c>
      <c r="T288" s="179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0" t="s">
        <v>239</v>
      </c>
      <c r="AT288" s="180" t="s">
        <v>134</v>
      </c>
      <c r="AU288" s="180" t="s">
        <v>111</v>
      </c>
      <c r="AY288" s="17" t="s">
        <v>132</v>
      </c>
      <c r="BE288" s="98">
        <f>IF(N288="základná",J288,0)</f>
        <v>0</v>
      </c>
      <c r="BF288" s="98">
        <f>IF(N288="znížená",J288,0)</f>
        <v>0</v>
      </c>
      <c r="BG288" s="98">
        <f>IF(N288="zákl. prenesená",J288,0)</f>
        <v>0</v>
      </c>
      <c r="BH288" s="98">
        <f>IF(N288="zníž. prenesená",J288,0)</f>
        <v>0</v>
      </c>
      <c r="BI288" s="98">
        <f>IF(N288="nulová",J288,0)</f>
        <v>0</v>
      </c>
      <c r="BJ288" s="17" t="s">
        <v>111</v>
      </c>
      <c r="BK288" s="98">
        <f>ROUND(I288*H288,2)</f>
        <v>0</v>
      </c>
      <c r="BL288" s="17" t="s">
        <v>239</v>
      </c>
      <c r="BM288" s="180" t="s">
        <v>337</v>
      </c>
    </row>
    <row r="289" spans="1:65" s="2" customFormat="1" ht="24.15" customHeight="1">
      <c r="A289" s="34"/>
      <c r="B289" s="136"/>
      <c r="C289" s="168" t="s">
        <v>338</v>
      </c>
      <c r="D289" s="168" t="s">
        <v>134</v>
      </c>
      <c r="E289" s="169" t="s">
        <v>339</v>
      </c>
      <c r="F289" s="170" t="s">
        <v>340</v>
      </c>
      <c r="G289" s="171" t="s">
        <v>312</v>
      </c>
      <c r="H289" s="172">
        <v>86.444999999999993</v>
      </c>
      <c r="I289" s="173"/>
      <c r="J289" s="174">
        <f>ROUND(I289*H289,2)</f>
        <v>0</v>
      </c>
      <c r="K289" s="175"/>
      <c r="L289" s="35"/>
      <c r="M289" s="176" t="s">
        <v>1</v>
      </c>
      <c r="N289" s="177" t="s">
        <v>42</v>
      </c>
      <c r="O289" s="63"/>
      <c r="P289" s="178">
        <f>O289*H289</f>
        <v>0</v>
      </c>
      <c r="Q289" s="178">
        <v>0</v>
      </c>
      <c r="R289" s="178">
        <f>Q289*H289</f>
        <v>0</v>
      </c>
      <c r="S289" s="178">
        <v>2.5200000000000001E-3</v>
      </c>
      <c r="T289" s="179">
        <f>S289*H289</f>
        <v>0.21784139999999999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0" t="s">
        <v>239</v>
      </c>
      <c r="AT289" s="180" t="s">
        <v>134</v>
      </c>
      <c r="AU289" s="180" t="s">
        <v>111</v>
      </c>
      <c r="AY289" s="17" t="s">
        <v>132</v>
      </c>
      <c r="BE289" s="98">
        <f>IF(N289="základná",J289,0)</f>
        <v>0</v>
      </c>
      <c r="BF289" s="98">
        <f>IF(N289="znížená",J289,0)</f>
        <v>0</v>
      </c>
      <c r="BG289" s="98">
        <f>IF(N289="zákl. prenesená",J289,0)</f>
        <v>0</v>
      </c>
      <c r="BH289" s="98">
        <f>IF(N289="zníž. prenesená",J289,0)</f>
        <v>0</v>
      </c>
      <c r="BI289" s="98">
        <f>IF(N289="nulová",J289,0)</f>
        <v>0</v>
      </c>
      <c r="BJ289" s="17" t="s">
        <v>111</v>
      </c>
      <c r="BK289" s="98">
        <f>ROUND(I289*H289,2)</f>
        <v>0</v>
      </c>
      <c r="BL289" s="17" t="s">
        <v>239</v>
      </c>
      <c r="BM289" s="180" t="s">
        <v>341</v>
      </c>
    </row>
    <row r="290" spans="1:65" s="13" customFormat="1" ht="10.199999999999999">
      <c r="B290" s="181"/>
      <c r="D290" s="182" t="s">
        <v>140</v>
      </c>
      <c r="E290" s="183" t="s">
        <v>1</v>
      </c>
      <c r="F290" s="184" t="s">
        <v>284</v>
      </c>
      <c r="H290" s="185">
        <v>46.4</v>
      </c>
      <c r="I290" s="186"/>
      <c r="L290" s="181"/>
      <c r="M290" s="187"/>
      <c r="N290" s="188"/>
      <c r="O290" s="188"/>
      <c r="P290" s="188"/>
      <c r="Q290" s="188"/>
      <c r="R290" s="188"/>
      <c r="S290" s="188"/>
      <c r="T290" s="189"/>
      <c r="AT290" s="183" t="s">
        <v>140</v>
      </c>
      <c r="AU290" s="183" t="s">
        <v>111</v>
      </c>
      <c r="AV290" s="13" t="s">
        <v>111</v>
      </c>
      <c r="AW290" s="13" t="s">
        <v>31</v>
      </c>
      <c r="AX290" s="13" t="s">
        <v>76</v>
      </c>
      <c r="AY290" s="183" t="s">
        <v>132</v>
      </c>
    </row>
    <row r="291" spans="1:65" s="13" customFormat="1" ht="10.199999999999999">
      <c r="B291" s="181"/>
      <c r="D291" s="182" t="s">
        <v>140</v>
      </c>
      <c r="E291" s="183" t="s">
        <v>1</v>
      </c>
      <c r="F291" s="184" t="s">
        <v>285</v>
      </c>
      <c r="H291" s="185">
        <v>40.045000000000002</v>
      </c>
      <c r="I291" s="186"/>
      <c r="L291" s="181"/>
      <c r="M291" s="187"/>
      <c r="N291" s="188"/>
      <c r="O291" s="188"/>
      <c r="P291" s="188"/>
      <c r="Q291" s="188"/>
      <c r="R291" s="188"/>
      <c r="S291" s="188"/>
      <c r="T291" s="189"/>
      <c r="AT291" s="183" t="s">
        <v>140</v>
      </c>
      <c r="AU291" s="183" t="s">
        <v>111</v>
      </c>
      <c r="AV291" s="13" t="s">
        <v>111</v>
      </c>
      <c r="AW291" s="13" t="s">
        <v>31</v>
      </c>
      <c r="AX291" s="13" t="s">
        <v>76</v>
      </c>
      <c r="AY291" s="183" t="s">
        <v>132</v>
      </c>
    </row>
    <row r="292" spans="1:65" s="14" customFormat="1" ht="10.199999999999999">
      <c r="B292" s="190"/>
      <c r="D292" s="182" t="s">
        <v>140</v>
      </c>
      <c r="E292" s="191" t="s">
        <v>1</v>
      </c>
      <c r="F292" s="192" t="s">
        <v>142</v>
      </c>
      <c r="H292" s="193">
        <v>86.444999999999993</v>
      </c>
      <c r="I292" s="194"/>
      <c r="L292" s="190"/>
      <c r="M292" s="195"/>
      <c r="N292" s="196"/>
      <c r="O292" s="196"/>
      <c r="P292" s="196"/>
      <c r="Q292" s="196"/>
      <c r="R292" s="196"/>
      <c r="S292" s="196"/>
      <c r="T292" s="197"/>
      <c r="AT292" s="191" t="s">
        <v>140</v>
      </c>
      <c r="AU292" s="191" t="s">
        <v>111</v>
      </c>
      <c r="AV292" s="14" t="s">
        <v>143</v>
      </c>
      <c r="AW292" s="14" t="s">
        <v>31</v>
      </c>
      <c r="AX292" s="14" t="s">
        <v>76</v>
      </c>
      <c r="AY292" s="191" t="s">
        <v>132</v>
      </c>
    </row>
    <row r="293" spans="1:65" s="15" customFormat="1" ht="10.199999999999999">
      <c r="B293" s="198"/>
      <c r="D293" s="182" t="s">
        <v>140</v>
      </c>
      <c r="E293" s="199" t="s">
        <v>1</v>
      </c>
      <c r="F293" s="200" t="s">
        <v>144</v>
      </c>
      <c r="H293" s="201">
        <v>86.444999999999993</v>
      </c>
      <c r="I293" s="202"/>
      <c r="L293" s="198"/>
      <c r="M293" s="203"/>
      <c r="N293" s="204"/>
      <c r="O293" s="204"/>
      <c r="P293" s="204"/>
      <c r="Q293" s="204"/>
      <c r="R293" s="204"/>
      <c r="S293" s="204"/>
      <c r="T293" s="205"/>
      <c r="AT293" s="199" t="s">
        <v>140</v>
      </c>
      <c r="AU293" s="199" t="s">
        <v>111</v>
      </c>
      <c r="AV293" s="15" t="s">
        <v>138</v>
      </c>
      <c r="AW293" s="15" t="s">
        <v>31</v>
      </c>
      <c r="AX293" s="15" t="s">
        <v>81</v>
      </c>
      <c r="AY293" s="199" t="s">
        <v>132</v>
      </c>
    </row>
    <row r="294" spans="1:65" s="2" customFormat="1" ht="24.15" customHeight="1">
      <c r="A294" s="34"/>
      <c r="B294" s="136"/>
      <c r="C294" s="168" t="s">
        <v>342</v>
      </c>
      <c r="D294" s="168" t="s">
        <v>134</v>
      </c>
      <c r="E294" s="169" t="s">
        <v>343</v>
      </c>
      <c r="F294" s="170" t="s">
        <v>344</v>
      </c>
      <c r="G294" s="171" t="s">
        <v>312</v>
      </c>
      <c r="H294" s="172">
        <v>37.276000000000003</v>
      </c>
      <c r="I294" s="173"/>
      <c r="J294" s="174">
        <f>ROUND(I294*H294,2)</f>
        <v>0</v>
      </c>
      <c r="K294" s="175"/>
      <c r="L294" s="35"/>
      <c r="M294" s="176" t="s">
        <v>1</v>
      </c>
      <c r="N294" s="177" t="s">
        <v>42</v>
      </c>
      <c r="O294" s="63"/>
      <c r="P294" s="178">
        <f>O294*H294</f>
        <v>0</v>
      </c>
      <c r="Q294" s="178">
        <v>0</v>
      </c>
      <c r="R294" s="178">
        <f>Q294*H294</f>
        <v>0</v>
      </c>
      <c r="S294" s="178">
        <v>4.1799999999999997E-3</v>
      </c>
      <c r="T294" s="179">
        <f>S294*H294</f>
        <v>0.15581368000000001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80" t="s">
        <v>239</v>
      </c>
      <c r="AT294" s="180" t="s">
        <v>134</v>
      </c>
      <c r="AU294" s="180" t="s">
        <v>111</v>
      </c>
      <c r="AY294" s="17" t="s">
        <v>132</v>
      </c>
      <c r="BE294" s="98">
        <f>IF(N294="základná",J294,0)</f>
        <v>0</v>
      </c>
      <c r="BF294" s="98">
        <f>IF(N294="znížená",J294,0)</f>
        <v>0</v>
      </c>
      <c r="BG294" s="98">
        <f>IF(N294="zákl. prenesená",J294,0)</f>
        <v>0</v>
      </c>
      <c r="BH294" s="98">
        <f>IF(N294="zníž. prenesená",J294,0)</f>
        <v>0</v>
      </c>
      <c r="BI294" s="98">
        <f>IF(N294="nulová",J294,0)</f>
        <v>0</v>
      </c>
      <c r="BJ294" s="17" t="s">
        <v>111</v>
      </c>
      <c r="BK294" s="98">
        <f>ROUND(I294*H294,2)</f>
        <v>0</v>
      </c>
      <c r="BL294" s="17" t="s">
        <v>239</v>
      </c>
      <c r="BM294" s="180" t="s">
        <v>345</v>
      </c>
    </row>
    <row r="295" spans="1:65" s="13" customFormat="1" ht="10.199999999999999">
      <c r="B295" s="181"/>
      <c r="D295" s="182" t="s">
        <v>140</v>
      </c>
      <c r="E295" s="183" t="s">
        <v>1</v>
      </c>
      <c r="F295" s="184" t="s">
        <v>346</v>
      </c>
      <c r="H295" s="185">
        <v>28.56</v>
      </c>
      <c r="I295" s="186"/>
      <c r="L295" s="181"/>
      <c r="M295" s="187"/>
      <c r="N295" s="188"/>
      <c r="O295" s="188"/>
      <c r="P295" s="188"/>
      <c r="Q295" s="188"/>
      <c r="R295" s="188"/>
      <c r="S295" s="188"/>
      <c r="T295" s="189"/>
      <c r="AT295" s="183" t="s">
        <v>140</v>
      </c>
      <c r="AU295" s="183" t="s">
        <v>111</v>
      </c>
      <c r="AV295" s="13" t="s">
        <v>111</v>
      </c>
      <c r="AW295" s="13" t="s">
        <v>31</v>
      </c>
      <c r="AX295" s="13" t="s">
        <v>76</v>
      </c>
      <c r="AY295" s="183" t="s">
        <v>132</v>
      </c>
    </row>
    <row r="296" spans="1:65" s="13" customFormat="1" ht="10.199999999999999">
      <c r="B296" s="181"/>
      <c r="D296" s="182" t="s">
        <v>140</v>
      </c>
      <c r="E296" s="183" t="s">
        <v>1</v>
      </c>
      <c r="F296" s="184" t="s">
        <v>347</v>
      </c>
      <c r="H296" s="185">
        <v>8.7159999999999993</v>
      </c>
      <c r="I296" s="186"/>
      <c r="L296" s="181"/>
      <c r="M296" s="187"/>
      <c r="N296" s="188"/>
      <c r="O296" s="188"/>
      <c r="P296" s="188"/>
      <c r="Q296" s="188"/>
      <c r="R296" s="188"/>
      <c r="S296" s="188"/>
      <c r="T296" s="189"/>
      <c r="AT296" s="183" t="s">
        <v>140</v>
      </c>
      <c r="AU296" s="183" t="s">
        <v>111</v>
      </c>
      <c r="AV296" s="13" t="s">
        <v>111</v>
      </c>
      <c r="AW296" s="13" t="s">
        <v>31</v>
      </c>
      <c r="AX296" s="13" t="s">
        <v>76</v>
      </c>
      <c r="AY296" s="183" t="s">
        <v>132</v>
      </c>
    </row>
    <row r="297" spans="1:65" s="14" customFormat="1" ht="10.199999999999999">
      <c r="B297" s="190"/>
      <c r="D297" s="182" t="s">
        <v>140</v>
      </c>
      <c r="E297" s="191" t="s">
        <v>1</v>
      </c>
      <c r="F297" s="192" t="s">
        <v>142</v>
      </c>
      <c r="H297" s="193">
        <v>37.276000000000003</v>
      </c>
      <c r="I297" s="194"/>
      <c r="L297" s="190"/>
      <c r="M297" s="195"/>
      <c r="N297" s="196"/>
      <c r="O297" s="196"/>
      <c r="P297" s="196"/>
      <c r="Q297" s="196"/>
      <c r="R297" s="196"/>
      <c r="S297" s="196"/>
      <c r="T297" s="197"/>
      <c r="AT297" s="191" t="s">
        <v>140</v>
      </c>
      <c r="AU297" s="191" t="s">
        <v>111</v>
      </c>
      <c r="AV297" s="14" t="s">
        <v>143</v>
      </c>
      <c r="AW297" s="14" t="s">
        <v>31</v>
      </c>
      <c r="AX297" s="14" t="s">
        <v>76</v>
      </c>
      <c r="AY297" s="191" t="s">
        <v>132</v>
      </c>
    </row>
    <row r="298" spans="1:65" s="15" customFormat="1" ht="10.199999999999999">
      <c r="B298" s="198"/>
      <c r="D298" s="182" t="s">
        <v>140</v>
      </c>
      <c r="E298" s="199" t="s">
        <v>1</v>
      </c>
      <c r="F298" s="200" t="s">
        <v>144</v>
      </c>
      <c r="H298" s="201">
        <v>37.276000000000003</v>
      </c>
      <c r="I298" s="202"/>
      <c r="L298" s="198"/>
      <c r="M298" s="203"/>
      <c r="N298" s="204"/>
      <c r="O298" s="204"/>
      <c r="P298" s="204"/>
      <c r="Q298" s="204"/>
      <c r="R298" s="204"/>
      <c r="S298" s="204"/>
      <c r="T298" s="205"/>
      <c r="AT298" s="199" t="s">
        <v>140</v>
      </c>
      <c r="AU298" s="199" t="s">
        <v>111</v>
      </c>
      <c r="AV298" s="15" t="s">
        <v>138</v>
      </c>
      <c r="AW298" s="15" t="s">
        <v>31</v>
      </c>
      <c r="AX298" s="15" t="s">
        <v>81</v>
      </c>
      <c r="AY298" s="199" t="s">
        <v>132</v>
      </c>
    </row>
    <row r="299" spans="1:65" s="2" customFormat="1" ht="24.15" customHeight="1">
      <c r="A299" s="34"/>
      <c r="B299" s="136"/>
      <c r="C299" s="168" t="s">
        <v>348</v>
      </c>
      <c r="D299" s="168" t="s">
        <v>134</v>
      </c>
      <c r="E299" s="169" t="s">
        <v>349</v>
      </c>
      <c r="F299" s="170" t="s">
        <v>350</v>
      </c>
      <c r="G299" s="171" t="s">
        <v>312</v>
      </c>
      <c r="H299" s="172">
        <v>37.276000000000003</v>
      </c>
      <c r="I299" s="173"/>
      <c r="J299" s="174">
        <f>ROUND(I299*H299,2)</f>
        <v>0</v>
      </c>
      <c r="K299" s="175"/>
      <c r="L299" s="35"/>
      <c r="M299" s="176" t="s">
        <v>1</v>
      </c>
      <c r="N299" s="177" t="s">
        <v>42</v>
      </c>
      <c r="O299" s="63"/>
      <c r="P299" s="178">
        <f>O299*H299</f>
        <v>0</v>
      </c>
      <c r="Q299" s="178">
        <v>2.8E-3</v>
      </c>
      <c r="R299" s="178">
        <f>Q299*H299</f>
        <v>0.1043728</v>
      </c>
      <c r="S299" s="178">
        <v>0</v>
      </c>
      <c r="T299" s="179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0" t="s">
        <v>239</v>
      </c>
      <c r="AT299" s="180" t="s">
        <v>134</v>
      </c>
      <c r="AU299" s="180" t="s">
        <v>111</v>
      </c>
      <c r="AY299" s="17" t="s">
        <v>132</v>
      </c>
      <c r="BE299" s="98">
        <f>IF(N299="základná",J299,0)</f>
        <v>0</v>
      </c>
      <c r="BF299" s="98">
        <f>IF(N299="znížená",J299,0)</f>
        <v>0</v>
      </c>
      <c r="BG299" s="98">
        <f>IF(N299="zákl. prenesená",J299,0)</f>
        <v>0</v>
      </c>
      <c r="BH299" s="98">
        <f>IF(N299="zníž. prenesená",J299,0)</f>
        <v>0</v>
      </c>
      <c r="BI299" s="98">
        <f>IF(N299="nulová",J299,0)</f>
        <v>0</v>
      </c>
      <c r="BJ299" s="17" t="s">
        <v>111</v>
      </c>
      <c r="BK299" s="98">
        <f>ROUND(I299*H299,2)</f>
        <v>0</v>
      </c>
      <c r="BL299" s="17" t="s">
        <v>239</v>
      </c>
      <c r="BM299" s="180" t="s">
        <v>351</v>
      </c>
    </row>
    <row r="300" spans="1:65" s="13" customFormat="1" ht="10.199999999999999">
      <c r="B300" s="181"/>
      <c r="D300" s="182" t="s">
        <v>140</v>
      </c>
      <c r="E300" s="183" t="s">
        <v>1</v>
      </c>
      <c r="F300" s="184" t="s">
        <v>346</v>
      </c>
      <c r="H300" s="185">
        <v>28.56</v>
      </c>
      <c r="I300" s="186"/>
      <c r="L300" s="181"/>
      <c r="M300" s="187"/>
      <c r="N300" s="188"/>
      <c r="O300" s="188"/>
      <c r="P300" s="188"/>
      <c r="Q300" s="188"/>
      <c r="R300" s="188"/>
      <c r="S300" s="188"/>
      <c r="T300" s="189"/>
      <c r="AT300" s="183" t="s">
        <v>140</v>
      </c>
      <c r="AU300" s="183" t="s">
        <v>111</v>
      </c>
      <c r="AV300" s="13" t="s">
        <v>111</v>
      </c>
      <c r="AW300" s="13" t="s">
        <v>31</v>
      </c>
      <c r="AX300" s="13" t="s">
        <v>76</v>
      </c>
      <c r="AY300" s="183" t="s">
        <v>132</v>
      </c>
    </row>
    <row r="301" spans="1:65" s="13" customFormat="1" ht="10.199999999999999">
      <c r="B301" s="181"/>
      <c r="D301" s="182" t="s">
        <v>140</v>
      </c>
      <c r="E301" s="183" t="s">
        <v>1</v>
      </c>
      <c r="F301" s="184" t="s">
        <v>347</v>
      </c>
      <c r="H301" s="185">
        <v>8.7159999999999993</v>
      </c>
      <c r="I301" s="186"/>
      <c r="L301" s="181"/>
      <c r="M301" s="187"/>
      <c r="N301" s="188"/>
      <c r="O301" s="188"/>
      <c r="P301" s="188"/>
      <c r="Q301" s="188"/>
      <c r="R301" s="188"/>
      <c r="S301" s="188"/>
      <c r="T301" s="189"/>
      <c r="AT301" s="183" t="s">
        <v>140</v>
      </c>
      <c r="AU301" s="183" t="s">
        <v>111</v>
      </c>
      <c r="AV301" s="13" t="s">
        <v>111</v>
      </c>
      <c r="AW301" s="13" t="s">
        <v>31</v>
      </c>
      <c r="AX301" s="13" t="s">
        <v>76</v>
      </c>
      <c r="AY301" s="183" t="s">
        <v>132</v>
      </c>
    </row>
    <row r="302" spans="1:65" s="14" customFormat="1" ht="10.199999999999999">
      <c r="B302" s="190"/>
      <c r="D302" s="182" t="s">
        <v>140</v>
      </c>
      <c r="E302" s="191" t="s">
        <v>1</v>
      </c>
      <c r="F302" s="192" t="s">
        <v>142</v>
      </c>
      <c r="H302" s="193">
        <v>37.276000000000003</v>
      </c>
      <c r="I302" s="194"/>
      <c r="L302" s="190"/>
      <c r="M302" s="195"/>
      <c r="N302" s="196"/>
      <c r="O302" s="196"/>
      <c r="P302" s="196"/>
      <c r="Q302" s="196"/>
      <c r="R302" s="196"/>
      <c r="S302" s="196"/>
      <c r="T302" s="197"/>
      <c r="AT302" s="191" t="s">
        <v>140</v>
      </c>
      <c r="AU302" s="191" t="s">
        <v>111</v>
      </c>
      <c r="AV302" s="14" t="s">
        <v>143</v>
      </c>
      <c r="AW302" s="14" t="s">
        <v>31</v>
      </c>
      <c r="AX302" s="14" t="s">
        <v>76</v>
      </c>
      <c r="AY302" s="191" t="s">
        <v>132</v>
      </c>
    </row>
    <row r="303" spans="1:65" s="15" customFormat="1" ht="10.199999999999999">
      <c r="B303" s="198"/>
      <c r="D303" s="182" t="s">
        <v>140</v>
      </c>
      <c r="E303" s="199" t="s">
        <v>1</v>
      </c>
      <c r="F303" s="200" t="s">
        <v>144</v>
      </c>
      <c r="H303" s="201">
        <v>37.276000000000003</v>
      </c>
      <c r="I303" s="202"/>
      <c r="L303" s="198"/>
      <c r="M303" s="203"/>
      <c r="N303" s="204"/>
      <c r="O303" s="204"/>
      <c r="P303" s="204"/>
      <c r="Q303" s="204"/>
      <c r="R303" s="204"/>
      <c r="S303" s="204"/>
      <c r="T303" s="205"/>
      <c r="AT303" s="199" t="s">
        <v>140</v>
      </c>
      <c r="AU303" s="199" t="s">
        <v>111</v>
      </c>
      <c r="AV303" s="15" t="s">
        <v>138</v>
      </c>
      <c r="AW303" s="15" t="s">
        <v>31</v>
      </c>
      <c r="AX303" s="15" t="s">
        <v>81</v>
      </c>
      <c r="AY303" s="199" t="s">
        <v>132</v>
      </c>
    </row>
    <row r="304" spans="1:65" s="2" customFormat="1" ht="33" customHeight="1">
      <c r="A304" s="34"/>
      <c r="B304" s="136"/>
      <c r="C304" s="168" t="s">
        <v>352</v>
      </c>
      <c r="D304" s="168" t="s">
        <v>134</v>
      </c>
      <c r="E304" s="169" t="s">
        <v>353</v>
      </c>
      <c r="F304" s="170" t="s">
        <v>354</v>
      </c>
      <c r="G304" s="171" t="s">
        <v>312</v>
      </c>
      <c r="H304" s="172">
        <v>86.444999999999993</v>
      </c>
      <c r="I304" s="173"/>
      <c r="J304" s="174">
        <f>ROUND(I304*H304,2)</f>
        <v>0</v>
      </c>
      <c r="K304" s="175"/>
      <c r="L304" s="35"/>
      <c r="M304" s="176" t="s">
        <v>1</v>
      </c>
      <c r="N304" s="177" t="s">
        <v>42</v>
      </c>
      <c r="O304" s="63"/>
      <c r="P304" s="178">
        <f>O304*H304</f>
        <v>0</v>
      </c>
      <c r="Q304" s="178">
        <v>4.2900000000000004E-3</v>
      </c>
      <c r="R304" s="178">
        <f>Q304*H304</f>
        <v>0.37084905000000001</v>
      </c>
      <c r="S304" s="178">
        <v>0</v>
      </c>
      <c r="T304" s="179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0" t="s">
        <v>239</v>
      </c>
      <c r="AT304" s="180" t="s">
        <v>134</v>
      </c>
      <c r="AU304" s="180" t="s">
        <v>111</v>
      </c>
      <c r="AY304" s="17" t="s">
        <v>132</v>
      </c>
      <c r="BE304" s="98">
        <f>IF(N304="základná",J304,0)</f>
        <v>0</v>
      </c>
      <c r="BF304" s="98">
        <f>IF(N304="znížená",J304,0)</f>
        <v>0</v>
      </c>
      <c r="BG304" s="98">
        <f>IF(N304="zákl. prenesená",J304,0)</f>
        <v>0</v>
      </c>
      <c r="BH304" s="98">
        <f>IF(N304="zníž. prenesená",J304,0)</f>
        <v>0</v>
      </c>
      <c r="BI304" s="98">
        <f>IF(N304="nulová",J304,0)</f>
        <v>0</v>
      </c>
      <c r="BJ304" s="17" t="s">
        <v>111</v>
      </c>
      <c r="BK304" s="98">
        <f>ROUND(I304*H304,2)</f>
        <v>0</v>
      </c>
      <c r="BL304" s="17" t="s">
        <v>239</v>
      </c>
      <c r="BM304" s="180" t="s">
        <v>355</v>
      </c>
    </row>
    <row r="305" spans="1:65" s="13" customFormat="1" ht="10.199999999999999">
      <c r="B305" s="181"/>
      <c r="D305" s="182" t="s">
        <v>140</v>
      </c>
      <c r="E305" s="183" t="s">
        <v>1</v>
      </c>
      <c r="F305" s="184" t="s">
        <v>284</v>
      </c>
      <c r="H305" s="185">
        <v>46.4</v>
      </c>
      <c r="I305" s="186"/>
      <c r="L305" s="181"/>
      <c r="M305" s="187"/>
      <c r="N305" s="188"/>
      <c r="O305" s="188"/>
      <c r="P305" s="188"/>
      <c r="Q305" s="188"/>
      <c r="R305" s="188"/>
      <c r="S305" s="188"/>
      <c r="T305" s="189"/>
      <c r="AT305" s="183" t="s">
        <v>140</v>
      </c>
      <c r="AU305" s="183" t="s">
        <v>111</v>
      </c>
      <c r="AV305" s="13" t="s">
        <v>111</v>
      </c>
      <c r="AW305" s="13" t="s">
        <v>31</v>
      </c>
      <c r="AX305" s="13" t="s">
        <v>76</v>
      </c>
      <c r="AY305" s="183" t="s">
        <v>132</v>
      </c>
    </row>
    <row r="306" spans="1:65" s="13" customFormat="1" ht="10.199999999999999">
      <c r="B306" s="181"/>
      <c r="D306" s="182" t="s">
        <v>140</v>
      </c>
      <c r="E306" s="183" t="s">
        <v>1</v>
      </c>
      <c r="F306" s="184" t="s">
        <v>285</v>
      </c>
      <c r="H306" s="185">
        <v>40.045000000000002</v>
      </c>
      <c r="I306" s="186"/>
      <c r="L306" s="181"/>
      <c r="M306" s="187"/>
      <c r="N306" s="188"/>
      <c r="O306" s="188"/>
      <c r="P306" s="188"/>
      <c r="Q306" s="188"/>
      <c r="R306" s="188"/>
      <c r="S306" s="188"/>
      <c r="T306" s="189"/>
      <c r="AT306" s="183" t="s">
        <v>140</v>
      </c>
      <c r="AU306" s="183" t="s">
        <v>111</v>
      </c>
      <c r="AV306" s="13" t="s">
        <v>111</v>
      </c>
      <c r="AW306" s="13" t="s">
        <v>31</v>
      </c>
      <c r="AX306" s="13" t="s">
        <v>76</v>
      </c>
      <c r="AY306" s="183" t="s">
        <v>132</v>
      </c>
    </row>
    <row r="307" spans="1:65" s="14" customFormat="1" ht="10.199999999999999">
      <c r="B307" s="190"/>
      <c r="D307" s="182" t="s">
        <v>140</v>
      </c>
      <c r="E307" s="191" t="s">
        <v>1</v>
      </c>
      <c r="F307" s="192" t="s">
        <v>142</v>
      </c>
      <c r="H307" s="193">
        <v>86.444999999999993</v>
      </c>
      <c r="I307" s="194"/>
      <c r="L307" s="190"/>
      <c r="M307" s="195"/>
      <c r="N307" s="196"/>
      <c r="O307" s="196"/>
      <c r="P307" s="196"/>
      <c r="Q307" s="196"/>
      <c r="R307" s="196"/>
      <c r="S307" s="196"/>
      <c r="T307" s="197"/>
      <c r="AT307" s="191" t="s">
        <v>140</v>
      </c>
      <c r="AU307" s="191" t="s">
        <v>111</v>
      </c>
      <c r="AV307" s="14" t="s">
        <v>143</v>
      </c>
      <c r="AW307" s="14" t="s">
        <v>31</v>
      </c>
      <c r="AX307" s="14" t="s">
        <v>76</v>
      </c>
      <c r="AY307" s="191" t="s">
        <v>132</v>
      </c>
    </row>
    <row r="308" spans="1:65" s="15" customFormat="1" ht="10.199999999999999">
      <c r="B308" s="198"/>
      <c r="D308" s="182" t="s">
        <v>140</v>
      </c>
      <c r="E308" s="199" t="s">
        <v>1</v>
      </c>
      <c r="F308" s="200" t="s">
        <v>144</v>
      </c>
      <c r="H308" s="201">
        <v>86.444999999999993</v>
      </c>
      <c r="I308" s="202"/>
      <c r="L308" s="198"/>
      <c r="M308" s="203"/>
      <c r="N308" s="204"/>
      <c r="O308" s="204"/>
      <c r="P308" s="204"/>
      <c r="Q308" s="204"/>
      <c r="R308" s="204"/>
      <c r="S308" s="204"/>
      <c r="T308" s="205"/>
      <c r="AT308" s="199" t="s">
        <v>140</v>
      </c>
      <c r="AU308" s="199" t="s">
        <v>111</v>
      </c>
      <c r="AV308" s="15" t="s">
        <v>138</v>
      </c>
      <c r="AW308" s="15" t="s">
        <v>31</v>
      </c>
      <c r="AX308" s="15" t="s">
        <v>81</v>
      </c>
      <c r="AY308" s="199" t="s">
        <v>132</v>
      </c>
    </row>
    <row r="309" spans="1:65" s="2" customFormat="1" ht="24.15" customHeight="1">
      <c r="A309" s="34"/>
      <c r="B309" s="136"/>
      <c r="C309" s="168" t="s">
        <v>356</v>
      </c>
      <c r="D309" s="168" t="s">
        <v>134</v>
      </c>
      <c r="E309" s="169" t="s">
        <v>357</v>
      </c>
      <c r="F309" s="170" t="s">
        <v>358</v>
      </c>
      <c r="G309" s="171" t="s">
        <v>233</v>
      </c>
      <c r="H309" s="172">
        <v>1.2490000000000001</v>
      </c>
      <c r="I309" s="173"/>
      <c r="J309" s="174">
        <f>ROUND(I309*H309,2)</f>
        <v>0</v>
      </c>
      <c r="K309" s="175"/>
      <c r="L309" s="35"/>
      <c r="M309" s="176" t="s">
        <v>1</v>
      </c>
      <c r="N309" s="177" t="s">
        <v>42</v>
      </c>
      <c r="O309" s="63"/>
      <c r="P309" s="178">
        <f>O309*H309</f>
        <v>0</v>
      </c>
      <c r="Q309" s="178">
        <v>0</v>
      </c>
      <c r="R309" s="178">
        <f>Q309*H309</f>
        <v>0</v>
      </c>
      <c r="S309" s="178">
        <v>0</v>
      </c>
      <c r="T309" s="179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0" t="s">
        <v>239</v>
      </c>
      <c r="AT309" s="180" t="s">
        <v>134</v>
      </c>
      <c r="AU309" s="180" t="s">
        <v>111</v>
      </c>
      <c r="AY309" s="17" t="s">
        <v>132</v>
      </c>
      <c r="BE309" s="98">
        <f>IF(N309="základná",J309,0)</f>
        <v>0</v>
      </c>
      <c r="BF309" s="98">
        <f>IF(N309="znížená",J309,0)</f>
        <v>0</v>
      </c>
      <c r="BG309" s="98">
        <f>IF(N309="zákl. prenesená",J309,0)</f>
        <v>0</v>
      </c>
      <c r="BH309" s="98">
        <f>IF(N309="zníž. prenesená",J309,0)</f>
        <v>0</v>
      </c>
      <c r="BI309" s="98">
        <f>IF(N309="nulová",J309,0)</f>
        <v>0</v>
      </c>
      <c r="BJ309" s="17" t="s">
        <v>111</v>
      </c>
      <c r="BK309" s="98">
        <f>ROUND(I309*H309,2)</f>
        <v>0</v>
      </c>
      <c r="BL309" s="17" t="s">
        <v>239</v>
      </c>
      <c r="BM309" s="180" t="s">
        <v>359</v>
      </c>
    </row>
    <row r="310" spans="1:65" s="12" customFormat="1" ht="22.8" customHeight="1">
      <c r="B310" s="155"/>
      <c r="D310" s="156" t="s">
        <v>75</v>
      </c>
      <c r="E310" s="166" t="s">
        <v>360</v>
      </c>
      <c r="F310" s="166" t="s">
        <v>361</v>
      </c>
      <c r="I310" s="158"/>
      <c r="J310" s="167">
        <f>BK310</f>
        <v>0</v>
      </c>
      <c r="L310" s="155"/>
      <c r="M310" s="160"/>
      <c r="N310" s="161"/>
      <c r="O310" s="161"/>
      <c r="P310" s="162">
        <f>SUM(P311:P320)</f>
        <v>0</v>
      </c>
      <c r="Q310" s="161"/>
      <c r="R310" s="162">
        <f>SUM(R311:R320)</f>
        <v>1.6578799999999998E-2</v>
      </c>
      <c r="S310" s="161"/>
      <c r="T310" s="163">
        <f>SUM(T311:T320)</f>
        <v>0</v>
      </c>
      <c r="AR310" s="156" t="s">
        <v>111</v>
      </c>
      <c r="AT310" s="164" t="s">
        <v>75</v>
      </c>
      <c r="AU310" s="164" t="s">
        <v>81</v>
      </c>
      <c r="AY310" s="156" t="s">
        <v>132</v>
      </c>
      <c r="BK310" s="165">
        <f>SUM(BK311:BK320)</f>
        <v>0</v>
      </c>
    </row>
    <row r="311" spans="1:65" s="2" customFormat="1" ht="37.799999999999997" customHeight="1">
      <c r="A311" s="34"/>
      <c r="B311" s="136"/>
      <c r="C311" s="168" t="s">
        <v>362</v>
      </c>
      <c r="D311" s="168" t="s">
        <v>134</v>
      </c>
      <c r="E311" s="169" t="s">
        <v>363</v>
      </c>
      <c r="F311" s="170" t="s">
        <v>364</v>
      </c>
      <c r="G311" s="171" t="s">
        <v>137</v>
      </c>
      <c r="H311" s="172">
        <v>53.48</v>
      </c>
      <c r="I311" s="173"/>
      <c r="J311" s="174">
        <f>ROUND(I311*H311,2)</f>
        <v>0</v>
      </c>
      <c r="K311" s="175"/>
      <c r="L311" s="35"/>
      <c r="M311" s="176" t="s">
        <v>1</v>
      </c>
      <c r="N311" s="177" t="s">
        <v>42</v>
      </c>
      <c r="O311" s="63"/>
      <c r="P311" s="178">
        <f>O311*H311</f>
        <v>0</v>
      </c>
      <c r="Q311" s="178">
        <v>0</v>
      </c>
      <c r="R311" s="178">
        <f>Q311*H311</f>
        <v>0</v>
      </c>
      <c r="S311" s="178">
        <v>0</v>
      </c>
      <c r="T311" s="179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0" t="s">
        <v>239</v>
      </c>
      <c r="AT311" s="180" t="s">
        <v>134</v>
      </c>
      <c r="AU311" s="180" t="s">
        <v>111</v>
      </c>
      <c r="AY311" s="17" t="s">
        <v>132</v>
      </c>
      <c r="BE311" s="98">
        <f>IF(N311="základná",J311,0)</f>
        <v>0</v>
      </c>
      <c r="BF311" s="98">
        <f>IF(N311="znížená",J311,0)</f>
        <v>0</v>
      </c>
      <c r="BG311" s="98">
        <f>IF(N311="zákl. prenesená",J311,0)</f>
        <v>0</v>
      </c>
      <c r="BH311" s="98">
        <f>IF(N311="zníž. prenesená",J311,0)</f>
        <v>0</v>
      </c>
      <c r="BI311" s="98">
        <f>IF(N311="nulová",J311,0)</f>
        <v>0</v>
      </c>
      <c r="BJ311" s="17" t="s">
        <v>111</v>
      </c>
      <c r="BK311" s="98">
        <f>ROUND(I311*H311,2)</f>
        <v>0</v>
      </c>
      <c r="BL311" s="17" t="s">
        <v>239</v>
      </c>
      <c r="BM311" s="180" t="s">
        <v>365</v>
      </c>
    </row>
    <row r="312" spans="1:65" s="13" customFormat="1" ht="10.199999999999999">
      <c r="B312" s="181"/>
      <c r="D312" s="182" t="s">
        <v>140</v>
      </c>
      <c r="E312" s="183" t="s">
        <v>1</v>
      </c>
      <c r="F312" s="184" t="s">
        <v>366</v>
      </c>
      <c r="H312" s="185">
        <v>53.48</v>
      </c>
      <c r="I312" s="186"/>
      <c r="L312" s="181"/>
      <c r="M312" s="187"/>
      <c r="N312" s="188"/>
      <c r="O312" s="188"/>
      <c r="P312" s="188"/>
      <c r="Q312" s="188"/>
      <c r="R312" s="188"/>
      <c r="S312" s="188"/>
      <c r="T312" s="189"/>
      <c r="AT312" s="183" t="s">
        <v>140</v>
      </c>
      <c r="AU312" s="183" t="s">
        <v>111</v>
      </c>
      <c r="AV312" s="13" t="s">
        <v>111</v>
      </c>
      <c r="AW312" s="13" t="s">
        <v>31</v>
      </c>
      <c r="AX312" s="13" t="s">
        <v>76</v>
      </c>
      <c r="AY312" s="183" t="s">
        <v>132</v>
      </c>
    </row>
    <row r="313" spans="1:65" s="14" customFormat="1" ht="10.199999999999999">
      <c r="B313" s="190"/>
      <c r="D313" s="182" t="s">
        <v>140</v>
      </c>
      <c r="E313" s="191" t="s">
        <v>1</v>
      </c>
      <c r="F313" s="192" t="s">
        <v>142</v>
      </c>
      <c r="H313" s="193">
        <v>53.48</v>
      </c>
      <c r="I313" s="194"/>
      <c r="L313" s="190"/>
      <c r="M313" s="195"/>
      <c r="N313" s="196"/>
      <c r="O313" s="196"/>
      <c r="P313" s="196"/>
      <c r="Q313" s="196"/>
      <c r="R313" s="196"/>
      <c r="S313" s="196"/>
      <c r="T313" s="197"/>
      <c r="AT313" s="191" t="s">
        <v>140</v>
      </c>
      <c r="AU313" s="191" t="s">
        <v>111</v>
      </c>
      <c r="AV313" s="14" t="s">
        <v>143</v>
      </c>
      <c r="AW313" s="14" t="s">
        <v>31</v>
      </c>
      <c r="AX313" s="14" t="s">
        <v>76</v>
      </c>
      <c r="AY313" s="191" t="s">
        <v>132</v>
      </c>
    </row>
    <row r="314" spans="1:65" s="15" customFormat="1" ht="10.199999999999999">
      <c r="B314" s="198"/>
      <c r="D314" s="182" t="s">
        <v>140</v>
      </c>
      <c r="E314" s="199" t="s">
        <v>1</v>
      </c>
      <c r="F314" s="200" t="s">
        <v>144</v>
      </c>
      <c r="H314" s="201">
        <v>53.48</v>
      </c>
      <c r="I314" s="202"/>
      <c r="L314" s="198"/>
      <c r="M314" s="203"/>
      <c r="N314" s="204"/>
      <c r="O314" s="204"/>
      <c r="P314" s="204"/>
      <c r="Q314" s="204"/>
      <c r="R314" s="204"/>
      <c r="S314" s="204"/>
      <c r="T314" s="205"/>
      <c r="AT314" s="199" t="s">
        <v>140</v>
      </c>
      <c r="AU314" s="199" t="s">
        <v>111</v>
      </c>
      <c r="AV314" s="15" t="s">
        <v>138</v>
      </c>
      <c r="AW314" s="15" t="s">
        <v>31</v>
      </c>
      <c r="AX314" s="15" t="s">
        <v>81</v>
      </c>
      <c r="AY314" s="199" t="s">
        <v>132</v>
      </c>
    </row>
    <row r="315" spans="1:65" s="2" customFormat="1" ht="37.799999999999997" customHeight="1">
      <c r="A315" s="34"/>
      <c r="B315" s="136"/>
      <c r="C315" s="168" t="s">
        <v>367</v>
      </c>
      <c r="D315" s="168" t="s">
        <v>134</v>
      </c>
      <c r="E315" s="169" t="s">
        <v>368</v>
      </c>
      <c r="F315" s="170" t="s">
        <v>369</v>
      </c>
      <c r="G315" s="171" t="s">
        <v>137</v>
      </c>
      <c r="H315" s="172">
        <v>53.48</v>
      </c>
      <c r="I315" s="173"/>
      <c r="J315" s="174">
        <f>ROUND(I315*H315,2)</f>
        <v>0</v>
      </c>
      <c r="K315" s="175"/>
      <c r="L315" s="35"/>
      <c r="M315" s="176" t="s">
        <v>1</v>
      </c>
      <c r="N315" s="177" t="s">
        <v>42</v>
      </c>
      <c r="O315" s="63"/>
      <c r="P315" s="178">
        <f>O315*H315</f>
        <v>0</v>
      </c>
      <c r="Q315" s="178">
        <v>1.6000000000000001E-4</v>
      </c>
      <c r="R315" s="178">
        <f>Q315*H315</f>
        <v>8.5567999999999998E-3</v>
      </c>
      <c r="S315" s="178">
        <v>0</v>
      </c>
      <c r="T315" s="179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0" t="s">
        <v>239</v>
      </c>
      <c r="AT315" s="180" t="s">
        <v>134</v>
      </c>
      <c r="AU315" s="180" t="s">
        <v>111</v>
      </c>
      <c r="AY315" s="17" t="s">
        <v>132</v>
      </c>
      <c r="BE315" s="98">
        <f>IF(N315="základná",J315,0)</f>
        <v>0</v>
      </c>
      <c r="BF315" s="98">
        <f>IF(N315="znížená",J315,0)</f>
        <v>0</v>
      </c>
      <c r="BG315" s="98">
        <f>IF(N315="zákl. prenesená",J315,0)</f>
        <v>0</v>
      </c>
      <c r="BH315" s="98">
        <f>IF(N315="zníž. prenesená",J315,0)</f>
        <v>0</v>
      </c>
      <c r="BI315" s="98">
        <f>IF(N315="nulová",J315,0)</f>
        <v>0</v>
      </c>
      <c r="BJ315" s="17" t="s">
        <v>111</v>
      </c>
      <c r="BK315" s="98">
        <f>ROUND(I315*H315,2)</f>
        <v>0</v>
      </c>
      <c r="BL315" s="17" t="s">
        <v>239</v>
      </c>
      <c r="BM315" s="180" t="s">
        <v>370</v>
      </c>
    </row>
    <row r="316" spans="1:65" s="2" customFormat="1" ht="33" customHeight="1">
      <c r="A316" s="34"/>
      <c r="B316" s="136"/>
      <c r="C316" s="168" t="s">
        <v>371</v>
      </c>
      <c r="D316" s="168" t="s">
        <v>134</v>
      </c>
      <c r="E316" s="169" t="s">
        <v>372</v>
      </c>
      <c r="F316" s="170" t="s">
        <v>373</v>
      </c>
      <c r="G316" s="171" t="s">
        <v>137</v>
      </c>
      <c r="H316" s="172">
        <v>53.48</v>
      </c>
      <c r="I316" s="173"/>
      <c r="J316" s="174">
        <f>ROUND(I316*H316,2)</f>
        <v>0</v>
      </c>
      <c r="K316" s="175"/>
      <c r="L316" s="35"/>
      <c r="M316" s="176" t="s">
        <v>1</v>
      </c>
      <c r="N316" s="177" t="s">
        <v>42</v>
      </c>
      <c r="O316" s="63"/>
      <c r="P316" s="178">
        <f>O316*H316</f>
        <v>0</v>
      </c>
      <c r="Q316" s="178">
        <v>8.0000000000000007E-5</v>
      </c>
      <c r="R316" s="178">
        <f>Q316*H316</f>
        <v>4.2783999999999999E-3</v>
      </c>
      <c r="S316" s="178">
        <v>0</v>
      </c>
      <c r="T316" s="179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80" t="s">
        <v>239</v>
      </c>
      <c r="AT316" s="180" t="s">
        <v>134</v>
      </c>
      <c r="AU316" s="180" t="s">
        <v>111</v>
      </c>
      <c r="AY316" s="17" t="s">
        <v>132</v>
      </c>
      <c r="BE316" s="98">
        <f>IF(N316="základná",J316,0)</f>
        <v>0</v>
      </c>
      <c r="BF316" s="98">
        <f>IF(N316="znížená",J316,0)</f>
        <v>0</v>
      </c>
      <c r="BG316" s="98">
        <f>IF(N316="zákl. prenesená",J316,0)</f>
        <v>0</v>
      </c>
      <c r="BH316" s="98">
        <f>IF(N316="zníž. prenesená",J316,0)</f>
        <v>0</v>
      </c>
      <c r="BI316" s="98">
        <f>IF(N316="nulová",J316,0)</f>
        <v>0</v>
      </c>
      <c r="BJ316" s="17" t="s">
        <v>111</v>
      </c>
      <c r="BK316" s="98">
        <f>ROUND(I316*H316,2)</f>
        <v>0</v>
      </c>
      <c r="BL316" s="17" t="s">
        <v>239</v>
      </c>
      <c r="BM316" s="180" t="s">
        <v>374</v>
      </c>
    </row>
    <row r="317" spans="1:65" s="2" customFormat="1" ht="24.15" customHeight="1">
      <c r="A317" s="34"/>
      <c r="B317" s="136"/>
      <c r="C317" s="168" t="s">
        <v>375</v>
      </c>
      <c r="D317" s="168" t="s">
        <v>134</v>
      </c>
      <c r="E317" s="169" t="s">
        <v>376</v>
      </c>
      <c r="F317" s="170" t="s">
        <v>377</v>
      </c>
      <c r="G317" s="171" t="s">
        <v>137</v>
      </c>
      <c r="H317" s="172">
        <v>53.48</v>
      </c>
      <c r="I317" s="173"/>
      <c r="J317" s="174">
        <f>ROUND(I317*H317,2)</f>
        <v>0</v>
      </c>
      <c r="K317" s="175"/>
      <c r="L317" s="35"/>
      <c r="M317" s="176" t="s">
        <v>1</v>
      </c>
      <c r="N317" s="177" t="s">
        <v>42</v>
      </c>
      <c r="O317" s="63"/>
      <c r="P317" s="178">
        <f>O317*H317</f>
        <v>0</v>
      </c>
      <c r="Q317" s="178">
        <v>6.9999999999999994E-5</v>
      </c>
      <c r="R317" s="178">
        <f>Q317*H317</f>
        <v>3.7435999999999993E-3</v>
      </c>
      <c r="S317" s="178">
        <v>0</v>
      </c>
      <c r="T317" s="179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0" t="s">
        <v>239</v>
      </c>
      <c r="AT317" s="180" t="s">
        <v>134</v>
      </c>
      <c r="AU317" s="180" t="s">
        <v>111</v>
      </c>
      <c r="AY317" s="17" t="s">
        <v>132</v>
      </c>
      <c r="BE317" s="98">
        <f>IF(N317="základná",J317,0)</f>
        <v>0</v>
      </c>
      <c r="BF317" s="98">
        <f>IF(N317="znížená",J317,0)</f>
        <v>0</v>
      </c>
      <c r="BG317" s="98">
        <f>IF(N317="zákl. prenesená",J317,0)</f>
        <v>0</v>
      </c>
      <c r="BH317" s="98">
        <f>IF(N317="zníž. prenesená",J317,0)</f>
        <v>0</v>
      </c>
      <c r="BI317" s="98">
        <f>IF(N317="nulová",J317,0)</f>
        <v>0</v>
      </c>
      <c r="BJ317" s="17" t="s">
        <v>111</v>
      </c>
      <c r="BK317" s="98">
        <f>ROUND(I317*H317,2)</f>
        <v>0</v>
      </c>
      <c r="BL317" s="17" t="s">
        <v>239</v>
      </c>
      <c r="BM317" s="180" t="s">
        <v>378</v>
      </c>
    </row>
    <row r="318" spans="1:65" s="13" customFormat="1" ht="10.199999999999999">
      <c r="B318" s="181"/>
      <c r="D318" s="182" t="s">
        <v>140</v>
      </c>
      <c r="E318" s="183" t="s">
        <v>1</v>
      </c>
      <c r="F318" s="184" t="s">
        <v>366</v>
      </c>
      <c r="H318" s="185">
        <v>53.48</v>
      </c>
      <c r="I318" s="186"/>
      <c r="L318" s="181"/>
      <c r="M318" s="187"/>
      <c r="N318" s="188"/>
      <c r="O318" s="188"/>
      <c r="P318" s="188"/>
      <c r="Q318" s="188"/>
      <c r="R318" s="188"/>
      <c r="S318" s="188"/>
      <c r="T318" s="189"/>
      <c r="AT318" s="183" t="s">
        <v>140</v>
      </c>
      <c r="AU318" s="183" t="s">
        <v>111</v>
      </c>
      <c r="AV318" s="13" t="s">
        <v>111</v>
      </c>
      <c r="AW318" s="13" t="s">
        <v>31</v>
      </c>
      <c r="AX318" s="13" t="s">
        <v>76</v>
      </c>
      <c r="AY318" s="183" t="s">
        <v>132</v>
      </c>
    </row>
    <row r="319" spans="1:65" s="14" customFormat="1" ht="10.199999999999999">
      <c r="B319" s="190"/>
      <c r="D319" s="182" t="s">
        <v>140</v>
      </c>
      <c r="E319" s="191" t="s">
        <v>1</v>
      </c>
      <c r="F319" s="192" t="s">
        <v>142</v>
      </c>
      <c r="H319" s="193">
        <v>53.48</v>
      </c>
      <c r="I319" s="194"/>
      <c r="L319" s="190"/>
      <c r="M319" s="195"/>
      <c r="N319" s="196"/>
      <c r="O319" s="196"/>
      <c r="P319" s="196"/>
      <c r="Q319" s="196"/>
      <c r="R319" s="196"/>
      <c r="S319" s="196"/>
      <c r="T319" s="197"/>
      <c r="AT319" s="191" t="s">
        <v>140</v>
      </c>
      <c r="AU319" s="191" t="s">
        <v>111</v>
      </c>
      <c r="AV319" s="14" t="s">
        <v>143</v>
      </c>
      <c r="AW319" s="14" t="s">
        <v>31</v>
      </c>
      <c r="AX319" s="14" t="s">
        <v>76</v>
      </c>
      <c r="AY319" s="191" t="s">
        <v>132</v>
      </c>
    </row>
    <row r="320" spans="1:65" s="15" customFormat="1" ht="10.199999999999999">
      <c r="B320" s="198"/>
      <c r="D320" s="182" t="s">
        <v>140</v>
      </c>
      <c r="E320" s="199" t="s">
        <v>1</v>
      </c>
      <c r="F320" s="200" t="s">
        <v>144</v>
      </c>
      <c r="H320" s="201">
        <v>53.48</v>
      </c>
      <c r="I320" s="202"/>
      <c r="L320" s="198"/>
      <c r="M320" s="217"/>
      <c r="N320" s="218"/>
      <c r="O320" s="218"/>
      <c r="P320" s="218"/>
      <c r="Q320" s="218"/>
      <c r="R320" s="218"/>
      <c r="S320" s="218"/>
      <c r="T320" s="219"/>
      <c r="AT320" s="199" t="s">
        <v>140</v>
      </c>
      <c r="AU320" s="199" t="s">
        <v>111</v>
      </c>
      <c r="AV320" s="15" t="s">
        <v>138</v>
      </c>
      <c r="AW320" s="15" t="s">
        <v>31</v>
      </c>
      <c r="AX320" s="15" t="s">
        <v>81</v>
      </c>
      <c r="AY320" s="199" t="s">
        <v>132</v>
      </c>
    </row>
    <row r="321" spans="1:31" s="2" customFormat="1" ht="6.9" customHeight="1">
      <c r="A321" s="34"/>
      <c r="B321" s="52"/>
      <c r="C321" s="53"/>
      <c r="D321" s="53"/>
      <c r="E321" s="53"/>
      <c r="F321" s="53"/>
      <c r="G321" s="53"/>
      <c r="H321" s="53"/>
      <c r="I321" s="53"/>
      <c r="J321" s="53"/>
      <c r="K321" s="53"/>
      <c r="L321" s="35"/>
      <c r="M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</row>
  </sheetData>
  <autoFilter ref="C130:K320" xr:uid="{00000000-0009-0000-0000-000001000000}"/>
  <mergeCells count="11">
    <mergeCell ref="L2:V2"/>
    <mergeCell ref="D108:F108"/>
    <mergeCell ref="D109:F109"/>
    <mergeCell ref="D110:F110"/>
    <mergeCell ref="D111:F111"/>
    <mergeCell ref="E123:H123"/>
    <mergeCell ref="E7:H7"/>
    <mergeCell ref="E16:H16"/>
    <mergeCell ref="E25:H25"/>
    <mergeCell ref="E85:H85"/>
    <mergeCell ref="D107:F10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02 - Oprava fasády a výme...</vt:lpstr>
      <vt:lpstr>'02 - Oprava fasády a výme...'!Názvy_tlače</vt:lpstr>
      <vt:lpstr>'Rekapitulácia stavby'!Názvy_tlače</vt:lpstr>
      <vt:lpstr>'02 - Oprava fasády a výme...'!Oblasť_tlače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Bystrianský</dc:creator>
  <cp:lastModifiedBy>ZRS01</cp:lastModifiedBy>
  <dcterms:created xsi:type="dcterms:W3CDTF">2021-07-23T07:35:59Z</dcterms:created>
  <dcterms:modified xsi:type="dcterms:W3CDTF">2021-10-07T05:07:57Z</dcterms:modified>
</cp:coreProperties>
</file>